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375" windowHeight="4470" tabRatio="886" activeTab="3"/>
  </bookViews>
  <sheets>
    <sheet name="Инструкция" sheetId="1" r:id="rId1"/>
    <sheet name="Лог обновления" sheetId="2" state="veryHidden" r:id="rId2"/>
    <sheet name="Титульный" sheetId="3" r:id="rId3"/>
    <sheet name="Форма 3.1" sheetId="4" r:id="rId4"/>
    <sheet name="Форма 3.1 (кварталы)" sheetId="5" r:id="rId5"/>
    <sheet name="Форма 16" sheetId="6" r:id="rId6"/>
    <sheet name="Субабоненты (кварталы)" sheetId="7" r:id="rId7"/>
    <sheet name="Субабоненты" sheetId="8" r:id="rId8"/>
    <sheet name="Комментарии" sheetId="9" r:id="rId9"/>
    <sheet name="Проверка" sheetId="10" r:id="rId10"/>
    <sheet name="TEHSHEET" sheetId="11" state="veryHidden" r:id="rId11"/>
    <sheet name="modProv" sheetId="12" state="veryHidden" r:id="rId12"/>
    <sheet name="et_union_hor" sheetId="13" state="veryHidden" r:id="rId13"/>
    <sheet name="modReestr" sheetId="14" state="veryHidden" r:id="rId14"/>
    <sheet name="modfrmReestr" sheetId="15" state="veryHidden" r:id="rId15"/>
    <sheet name="AllSheetsInThisWorkbook" sheetId="16" state="veryHidden" r:id="rId16"/>
    <sheet name="REESTR_ORG" sheetId="17" state="veryHidden" r:id="rId17"/>
    <sheet name="modClassifierValidate" sheetId="18" state="veryHidden" r:id="rId18"/>
    <sheet name="modHyp" sheetId="19" state="veryHidden" r:id="rId19"/>
    <sheet name="modList00" sheetId="20" state="veryHidden" r:id="rId20"/>
    <sheet name="modList03" sheetId="21" state="veryHidden" r:id="rId21"/>
    <sheet name="modList04" sheetId="22" state="veryHidden" r:id="rId22"/>
    <sheet name="modInstruction" sheetId="23" state="veryHidden" r:id="rId23"/>
    <sheet name="modUpdTemplMain" sheetId="24" state="veryHidden" r:id="rId24"/>
    <sheet name="modfrmCheckUpdates" sheetId="25" state="veryHidden" r:id="rId25"/>
  </sheets>
  <definedNames>
    <definedName name="_xlnm._FilterDatabase" localSheetId="9" hidden="1">'Проверка'!$B$4:$D$4</definedName>
    <definedName name="anscount" hidden="1">1</definedName>
    <definedName name="CheckBC_List04">'Субабоненты'!$E$15:$E$16</definedName>
    <definedName name="chkGetUpdatesValue">'Инструкция'!$AA$95</definedName>
    <definedName name="chkNoUpdatesValue">'Инструкция'!$AA$97</definedName>
    <definedName name="code">'Инструкция'!$B$2</definedName>
    <definedName name="CYear">'Форма 16'!$L$15</definedName>
    <definedName name="dolj_lico">'Титульный'!$F$24:$F$27</definedName>
    <definedName name="et_List04">'et_union_hor'!$3:$4</definedName>
    <definedName name="et_List05">'et_union_hor'!$8:$9</definedName>
    <definedName name="FirstLine">'Инструкция'!$A$6</definedName>
    <definedName name="god">'Титульный'!$F$9</definedName>
    <definedName name="inn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'Инструкция'!$70:$75</definedName>
    <definedName name="Instr_7">'Инструкция'!$76:$92</definedName>
    <definedName name="Instr_8">'Инструкция'!$93:$107</definedName>
    <definedName name="kpp">'Титульный'!$F$13</definedName>
    <definedName name="List03_date1">'Форма 16'!$G$15</definedName>
    <definedName name="List03_date2">'Форма 16'!$L$15</definedName>
    <definedName name="org">'Титульный'!$F$11</definedName>
    <definedName name="pIns_List04">'Субабоненты'!$E$16</definedName>
    <definedName name="pIns_List05">'Субабоненты (кварталы)'!$E$16</definedName>
    <definedName name="PYear">'Форма 16'!$G$15</definedName>
    <definedName name="REESTR_ORG_RANGE">'REESTR_ORG'!$A$2:$G$103</definedName>
    <definedName name="REGION">'TEHSHEET'!$A$2:$A$85</definedName>
    <definedName name="region_name">'Титульный'!$F$7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UpdStatus">'Инструкция'!$AA$1</definedName>
    <definedName name="version">'Инструкция'!$B$3</definedName>
    <definedName name="year_list">'TEHSHEET'!$B$2:$B$8</definedName>
  </definedNames>
  <calcPr fullCalcOnLoad="1"/>
</workbook>
</file>

<file path=xl/sharedStrings.xml><?xml version="1.0" encoding="utf-8"?>
<sst xmlns="http://schemas.openxmlformats.org/spreadsheetml/2006/main" count="1204" uniqueCount="540">
  <si>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</si>
  <si>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</si>
  <si>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</si>
  <si>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</si>
  <si>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</si>
  <si>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Год</t>
  </si>
  <si>
    <t>Ссылка</t>
  </si>
  <si>
    <t>Причина</t>
  </si>
  <si>
    <t>№ п/п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</si>
  <si>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</si>
  <si>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</si>
  <si>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</si>
  <si>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</si>
  <si>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</si>
  <si>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</si>
  <si>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</si>
  <si>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</si>
  <si>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</si>
  <si>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</si>
  <si>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</si>
  <si>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</si>
  <si>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</si>
  <si>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</si>
  <si>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</si>
  <si>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</si>
  <si>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</si>
  <si>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</si>
  <si>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</si>
  <si>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</si>
  <si>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</si>
  <si>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</si>
  <si>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</si>
  <si>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</si>
  <si>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</si>
  <si>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</si>
  <si>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</si>
  <si>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</si>
  <si>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</si>
  <si>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</si>
  <si>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</si>
  <si>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</si>
  <si>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</si>
  <si>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</si>
  <si>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</si>
  <si>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</si>
  <si>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</si>
  <si>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</si>
  <si>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</si>
  <si>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</si>
  <si>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</si>
  <si>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</si>
  <si>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</si>
  <si>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</si>
  <si>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</si>
  <si>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</si>
  <si>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</si>
  <si>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</si>
  <si>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</si>
  <si>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</si>
  <si>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</si>
  <si>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</si>
  <si>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</si>
  <si>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</si>
  <si>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</si>
  <si>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</si>
  <si>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</si>
  <si>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</si>
  <si>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</si>
  <si>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</si>
  <si>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</si>
  <si>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</si>
  <si>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</si>
  <si>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</si>
  <si>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</si>
  <si>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</si>
  <si>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</si>
  <si>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</si>
  <si>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</si>
  <si>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</si>
  <si>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</si>
  <si>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</si>
  <si>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</si>
  <si>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</si>
  <si>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</si>
  <si>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</si>
  <si>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</si>
  <si>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</si>
  <si>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</si>
  <si>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</si>
  <si>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</si>
  <si>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</si>
  <si>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</si>
  <si>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</si>
  <si>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</si>
  <si>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</si>
  <si>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</si>
  <si>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</si>
  <si>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</si>
  <si>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</si>
  <si>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</si>
  <si>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</si>
  <si>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</si>
  <si>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</si>
  <si>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</si>
  <si>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</si>
  <si>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</si>
  <si>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</si>
  <si>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</si>
  <si>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</si>
  <si>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</si>
  <si>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</si>
  <si>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</si>
  <si>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</si>
  <si>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7</t>
  </si>
  <si>
    <t>млн.кВтч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</si>
  <si>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</si>
  <si>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</si>
  <si>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</si>
  <si>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</si>
  <si>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</si>
  <si>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</si>
  <si>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</si>
  <si>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</si>
  <si>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</si>
  <si>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</si>
  <si>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</si>
  <si>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</si>
  <si>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</si>
  <si>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Январь</t>
  </si>
  <si>
    <t>МВт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</si>
  <si>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</si>
  <si>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</si>
  <si>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</si>
  <si>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</si>
  <si>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</si>
  <si>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</si>
  <si>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</si>
  <si>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</si>
  <si>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</si>
  <si>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</si>
  <si>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</si>
  <si>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</si>
  <si>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</si>
  <si>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</si>
  <si>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</si>
  <si>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</si>
  <si>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</si>
  <si>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</si>
  <si>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</si>
  <si>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</si>
  <si>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</si>
  <si>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</si>
  <si>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</si>
  <si>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Электроэнергия</t>
  </si>
  <si>
    <t>2.1</t>
  </si>
  <si>
    <t>2.2</t>
  </si>
  <si>
    <t>Мощность</t>
  </si>
  <si>
    <t>Показатель</t>
  </si>
  <si>
    <t>et_List04</t>
  </si>
  <si>
    <t>et_List05</t>
  </si>
  <si>
    <t>et_union_hor</t>
  </si>
  <si>
    <t>Предложения сетевой компании по технологическому расходу электроэнергии (мощности) - потерям в электрических сетях</t>
  </si>
  <si>
    <t>План</t>
  </si>
  <si>
    <t>Факт</t>
  </si>
  <si>
    <t>Форма 3.1</t>
  </si>
  <si>
    <t>Наименование</t>
  </si>
  <si>
    <t>Ед. изм.</t>
  </si>
  <si>
    <t>Отпуск в сеть-энергия</t>
  </si>
  <si>
    <t>Поступление в сеть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</si>
  <si>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</si>
  <si>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</si>
  <si>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</si>
  <si>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</si>
  <si>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L2.2</t>
  </si>
  <si>
    <t>передачу сторонним потребителям (субабонентам)</t>
  </si>
  <si>
    <t>Относительные потери-энергия</t>
  </si>
  <si>
    <t>Относительные потери</t>
  </si>
  <si>
    <t>%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</si>
  <si>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</si>
  <si>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</si>
  <si>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</si>
  <si>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</si>
  <si>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</si>
  <si>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</si>
  <si>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</si>
  <si>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</si>
  <si>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L6.1</t>
  </si>
  <si>
    <t>6.1</t>
  </si>
  <si>
    <t>L6.2</t>
  </si>
  <si>
    <t>6.2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</si>
  <si>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</si>
  <si>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</si>
  <si>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</si>
  <si>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</si>
  <si>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</si>
  <si>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</si>
  <si>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</si>
  <si>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</si>
  <si>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</si>
  <si>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</si>
  <si>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</si>
  <si>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</si>
  <si>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</si>
  <si>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</si>
  <si>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Присоединенная мощность потребителей</t>
  </si>
  <si>
    <t>10</t>
  </si>
  <si>
    <t xml:space="preserve">Присоединенная мощность </t>
  </si>
  <si>
    <t>МВА</t>
  </si>
  <si>
    <t>L10.1</t>
  </si>
  <si>
    <t>10.1</t>
  </si>
  <si>
    <t>L10.2</t>
  </si>
  <si>
    <t>10.2</t>
  </si>
  <si>
    <t>Отпуск э/энергии в сеть (млн. кВтч)</t>
  </si>
  <si>
    <t>Норматив потерь электроэнергии</t>
  </si>
  <si>
    <t>Приказ Минэнерго РФ</t>
  </si>
  <si>
    <t>Абсол. величина (млн. кВтч)</t>
  </si>
  <si>
    <t>Дата</t>
  </si>
  <si>
    <t>Номер</t>
  </si>
  <si>
    <t>Добавить организацию</t>
  </si>
  <si>
    <t>year_list</t>
  </si>
  <si>
    <t>2008</t>
  </si>
  <si>
    <t>2009</t>
  </si>
  <si>
    <t>2010</t>
  </si>
  <si>
    <t>2011</t>
  </si>
  <si>
    <t>2012</t>
  </si>
  <si>
    <t>2013</t>
  </si>
  <si>
    <t>Форма 3.1 (кварталы)</t>
  </si>
  <si>
    <t>Форма 16</t>
  </si>
  <si>
    <t>Субабоненты</t>
  </si>
  <si>
    <t>Субабоненты (кварталы)</t>
  </si>
  <si>
    <t>modList04</t>
  </si>
  <si>
    <t>modList03</t>
  </si>
  <si>
    <t>Юридический адрес</t>
  </si>
  <si>
    <t>Почтовый адрес</t>
  </si>
  <si>
    <t xml:space="preserve"> (требуется обновление)</t>
  </si>
  <si>
    <t xml:space="preserve"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</si>
  <si>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</si>
  <si>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</si>
  <si>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</si>
  <si>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</si>
  <si>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</si>
  <si>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</si>
  <si>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</si>
  <si>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</si>
  <si>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http://support.eias.ru/index.php?a=add&amp;catid=5</t>
  </si>
  <si>
    <t>E-mail:</t>
  </si>
  <si>
    <t>sp@eias.ru</t>
  </si>
  <si>
    <t>Дистрибутивы:</t>
  </si>
  <si>
    <t>http://eiasfst.ru/?page=show_distrs</t>
  </si>
  <si>
    <t>для устранения ошибок (например, "Compile error in hidden module")</t>
  </si>
  <si>
    <t>http://eias.ru/?page=show_templates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</si>
  <si>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</si>
  <si>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</si>
  <si>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</si>
  <si>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</si>
  <si>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modInstruction</t>
  </si>
  <si>
    <t>modfrmCheckUpdates</t>
  </si>
  <si>
    <t>Ромащенко Р.В.</t>
  </si>
  <si>
    <t>RRomashchenko@fstrf.ru</t>
  </si>
  <si>
    <t>Кустова А.Н.</t>
  </si>
  <si>
    <t>AKustova@fstrf.ru</t>
  </si>
  <si>
    <t>Выбор организации производится из Перечня сетевых организаций, который формируется ФСТ России на основе Реестра регулируемых организаций.
При отсутствии организации следует обратиться в регулирующий орган соответствующего субъекта РФ для проверки наличия/добавления в Реестр регулируемых организаций.
Для добавления организации в Перечень сетевых организаций и/или корректировки информации необходимо обратиться к специалистам ФСТ России:</t>
  </si>
  <si>
    <t>Проверка доступных обновлений...</t>
  </si>
  <si>
    <t>Информация</t>
  </si>
  <si>
    <t>Нет доступных обновлений для шаблона с кодом FORM3.1.2015!</t>
  </si>
  <si>
    <t>Доступно обновление до версии 1.0.1</t>
  </si>
  <si>
    <t>Описание изменений: Версия 1.0.1
1. Добавление 2014 года в список выбора на листе 'Форма 16'</t>
  </si>
  <si>
    <t>Размер файла обновления: 253952 байт</t>
  </si>
  <si>
    <t>Подготовка к обновлению...</t>
  </si>
  <si>
    <t>Сохранение файла резервной копии: C:\Users\sorokina.ECONOM\Desktop\электро\Новая папка\FORM3.1.2015(v1.0).BKP..xls</t>
  </si>
  <si>
    <t>Резервная копия создана: C:\Users\sorokina.ECONOM\Desktop\электро\Новая папка\FORM3.1.2015(v1.0).BKP..xls</t>
  </si>
  <si>
    <t>Создание книги для установки обновлений...</t>
  </si>
  <si>
    <t>Файл обновления загружен: C:\Users\sorokina.ECONOM\Desktop\электро\Новая папка\UPDATE.FORM3.1.2015.TO.1.0.1.38.xls</t>
  </si>
  <si>
    <t>2014</t>
  </si>
  <si>
    <t>Обновление завершилось удачно! Шаблон FORM3.1.2015(v1.0).xls сохранен под именем 'FORM3.1.2015(v1.0.1).xls'</t>
  </si>
  <si>
    <t>Версия шаблона 1.0.1 актуальна, обновление не требуется</t>
  </si>
  <si>
    <t>YEAR</t>
  </si>
  <si>
    <t>REGION_NAME</t>
  </si>
  <si>
    <t>ORG_NAME</t>
  </si>
  <si>
    <t>INN</t>
  </si>
  <si>
    <t>KPP</t>
  </si>
  <si>
    <t>DATE_BEGIN</t>
  </si>
  <si>
    <t>DATE_END</t>
  </si>
  <si>
    <t>Горьковская дирекция ОАО «РЖД»</t>
  </si>
  <si>
    <t>7708503727</t>
  </si>
  <si>
    <t>525745022</t>
  </si>
  <si>
    <t/>
  </si>
  <si>
    <t>Государственное унитарное предприятие Свердловской области "Облкоммунэнерго", г.Екатеринбург</t>
  </si>
  <si>
    <t>6661101471</t>
  </si>
  <si>
    <t>660850001</t>
  </si>
  <si>
    <t>Государственное унитарное предприятие Свердловской области "Облкоммунэнерго", г.Екатеринбург - Екатеринбургский участок</t>
  </si>
  <si>
    <t>666101001</t>
  </si>
  <si>
    <t>Екатеринбургское муниципальное унитарное предприятие "Муниципальные электрические сети", г.Екатеринбург</t>
  </si>
  <si>
    <t>6659073594</t>
  </si>
  <si>
    <t>665901001</t>
  </si>
  <si>
    <t>Закрытое акционерное общество "Алапаевская электросетевая компания", г.Алапаевск</t>
  </si>
  <si>
    <t>6601015732</t>
  </si>
  <si>
    <t>660101001</t>
  </si>
  <si>
    <t>Закрытое акционерное общество "Горэлектросеть", г.Первоуральск</t>
  </si>
  <si>
    <t>6625004521</t>
  </si>
  <si>
    <t>662501001</t>
  </si>
  <si>
    <t>Закрытое акционерное общество "Завод модульных конструкций "Магнум", г.Екатеринбург</t>
  </si>
  <si>
    <t>6660063287</t>
  </si>
  <si>
    <t>667001001</t>
  </si>
  <si>
    <t>Закрытое акционерное общество "Завод элементов трубопроводов", п.Большой Исток</t>
  </si>
  <si>
    <t>6652002594</t>
  </si>
  <si>
    <t>665201001</t>
  </si>
  <si>
    <t>Закрытое акционерное общество "Машиностроительный завод им.В.В.Воровского", г.Екатеринбург</t>
  </si>
  <si>
    <t>6661000089</t>
  </si>
  <si>
    <t>Закрытое акционерное общество "Невьянский цементник", п.Цементный</t>
  </si>
  <si>
    <t>6621003100</t>
  </si>
  <si>
    <t>662101001</t>
  </si>
  <si>
    <t>Закрытое акционерное общество "Русский хром 1915", г.Первоуральск</t>
  </si>
  <si>
    <t>6625023637</t>
  </si>
  <si>
    <t>Закрытое акционерное общество "Тагилэнергосети", г.Нижний Тагил</t>
  </si>
  <si>
    <t>6623000401</t>
  </si>
  <si>
    <t>666801001</t>
  </si>
  <si>
    <t>Закрытое акционерное общество "Уральские электрические сети", г.Екатеринбург</t>
  </si>
  <si>
    <t>6672217460</t>
  </si>
  <si>
    <t>667201001</t>
  </si>
  <si>
    <t>Закрытое акционерное общество "Уральский турбинный завод", г.Екатеринбург</t>
  </si>
  <si>
    <t>6673100680</t>
  </si>
  <si>
    <t>Закрытое акционерное общество "ЭлектроСетевая Компания", г.Екатеринбург</t>
  </si>
  <si>
    <t>7709740590</t>
  </si>
  <si>
    <t>665801001</t>
  </si>
  <si>
    <t>Зареченский филиал Общество с ограниченной ответственностью "АтомТеплоЭлектроСеть"</t>
  </si>
  <si>
    <t>7705923730</t>
  </si>
  <si>
    <t>663943001</t>
  </si>
  <si>
    <t>Муниципальное предприятие "Городские электрические сети", г.Верхняя Салда</t>
  </si>
  <si>
    <t>6607005459</t>
  </si>
  <si>
    <t>660701001</t>
  </si>
  <si>
    <t>Муниципальное унитарное предприятие "АрамильЭнерго", г.Арамиль</t>
  </si>
  <si>
    <t>6652023322</t>
  </si>
  <si>
    <t>Муниципальное унитарное предприятие "Городские электрические сети" Новоуральского городского округа, г.Новоуральск</t>
  </si>
  <si>
    <t>6629007763</t>
  </si>
  <si>
    <t>662901001</t>
  </si>
  <si>
    <t>Муниципальное унитарное предприятие "Нива", г. Новоуральск</t>
  </si>
  <si>
    <t>6629010950</t>
  </si>
  <si>
    <t>Муниципальное унитарное предприятие "Производственный трест жилищно-коммунального хозяйства" городского округа Рефтинский, п.Рефтинский</t>
  </si>
  <si>
    <t>6603010391</t>
  </si>
  <si>
    <t>660301001</t>
  </si>
  <si>
    <t>Муниципальное унитарное предприятие "Энергосети", г.Лесной</t>
  </si>
  <si>
    <t>6630000297</t>
  </si>
  <si>
    <t>663001001</t>
  </si>
  <si>
    <t>Муниципальное унитарное предприятие Качканарского городского округа «Городские энергосистемы», г.Качканар</t>
  </si>
  <si>
    <t>6615015316</t>
  </si>
  <si>
    <t>661501001</t>
  </si>
  <si>
    <t>Муниципальное унитарное предприятие жилищно-коммунального хозяйства "Кедр", п.Свободный</t>
  </si>
  <si>
    <t>6607010561</t>
  </si>
  <si>
    <t>ОАО "Сибирско-Уральская алюминиевая компания" Филиал "Богословский алюминиевый завод Сибирско-Уральской алюминиевой компании", г.Краснотурьинск</t>
  </si>
  <si>
    <t>6612005052</t>
  </si>
  <si>
    <t>661702001</t>
  </si>
  <si>
    <t>ООО "Газпром энерго" в зоне деятельности Сургутского филиала</t>
  </si>
  <si>
    <t>7736186950</t>
  </si>
  <si>
    <t>860202001</t>
  </si>
  <si>
    <t>ООО "ЕЗ ОЦМ-Энерго"</t>
  </si>
  <si>
    <t>6686030712</t>
  </si>
  <si>
    <t>668601001</t>
  </si>
  <si>
    <t>Общество с ограниченной ответственностью "Березовский рудник"</t>
  </si>
  <si>
    <t>6604011599</t>
  </si>
  <si>
    <t>660401001</t>
  </si>
  <si>
    <t>Общество с ограниченной ответственностью "Валенторский медный карьер", г.Карпинск</t>
  </si>
  <si>
    <t>6631005481</t>
  </si>
  <si>
    <t>667101001</t>
  </si>
  <si>
    <t>Общество с ограниченной ответственностью "Ветта-Инвест", г.Екатеринбург</t>
  </si>
  <si>
    <t>6670060260</t>
  </si>
  <si>
    <t>Общество с ограниченной ответственностью "Горэнерго", г.Тавда</t>
  </si>
  <si>
    <t>6634010070</t>
  </si>
  <si>
    <t>663401001</t>
  </si>
  <si>
    <t>Общество с ограниченной ответственностью "ЕвразЭнергоТранс", г.Нижний Тагил</t>
  </si>
  <si>
    <t>4217084532</t>
  </si>
  <si>
    <t>662303001</t>
  </si>
  <si>
    <t>Общество с ограниченной ответственностью "Комплект-92", г.Екатеринбург</t>
  </si>
  <si>
    <t>6660006881</t>
  </si>
  <si>
    <t>666001001</t>
  </si>
  <si>
    <t>Общество с ограниченной ответственностью "Красноуральская сетевая компания", г.Красноуральск</t>
  </si>
  <si>
    <t>6620011652</t>
  </si>
  <si>
    <t>662001001</t>
  </si>
  <si>
    <t>Общество с ограниченной ответственностью "Логистический центр", г.Екатеринбург</t>
  </si>
  <si>
    <t>6674230097</t>
  </si>
  <si>
    <t>667401001</t>
  </si>
  <si>
    <t>Общество с ограниченной ответственностью "НЛМК-Метиз", г.Березовский</t>
  </si>
  <si>
    <t>6604029211</t>
  </si>
  <si>
    <t>Общество с ограниченной ответственностью "НикомЭнергоТранс", г.Нижний Тагил</t>
  </si>
  <si>
    <t>6623047953</t>
  </si>
  <si>
    <t>662301001</t>
  </si>
  <si>
    <t>Общество с ограниченной ответственностью "Объединенная Компания РУСАЛ Энергосеть", г.Каменск-Уральский</t>
  </si>
  <si>
    <t>7709806795</t>
  </si>
  <si>
    <t>661201001</t>
  </si>
  <si>
    <t>Общество с ограниченной ответственностью "Объединенная электросетевая компания", г.Екатеринбург</t>
  </si>
  <si>
    <t>6670288152</t>
  </si>
  <si>
    <t>Общество с ограниченной ответственностью "Проминвест", г.Екатеринбург</t>
  </si>
  <si>
    <t>6670295745</t>
  </si>
  <si>
    <t>Общество с ограниченной ответственностью "Промтрансэнерго"</t>
  </si>
  <si>
    <t>6623081457</t>
  </si>
  <si>
    <t>Общество с ограниченной ответственностью "Промэнергосеть", г.Новоуральск</t>
  </si>
  <si>
    <t>6629027054</t>
  </si>
  <si>
    <t>Общество с ограниченной ответственностью "САБ"</t>
  </si>
  <si>
    <t>6632029100</t>
  </si>
  <si>
    <t>663201001</t>
  </si>
  <si>
    <t>Общество с ограниченной ответственностью "ТЭЦ", г.Екатеринбург</t>
  </si>
  <si>
    <t>6673123656</t>
  </si>
  <si>
    <t>Общество с ограниченной ответственностью "ТриА Групп", г. Москва</t>
  </si>
  <si>
    <t>7730590250</t>
  </si>
  <si>
    <t>772801001</t>
  </si>
  <si>
    <t>Общество с ограниченной ответственностью "Уралсибэнерго", г.Первоуральск</t>
  </si>
  <si>
    <t>6625043217</t>
  </si>
  <si>
    <t>Общество с ограниченной ответственностью "Форманта-энерго", г.Качканар</t>
  </si>
  <si>
    <t>6615007717</t>
  </si>
  <si>
    <t>Общество с ограниченной ответственностью "ЭФЕС", г.Екатеринбург</t>
  </si>
  <si>
    <t>6660068214</t>
  </si>
  <si>
    <t>Общество с ограниченной ответственностью "Электросетевая компания", п.Шаля</t>
  </si>
  <si>
    <t>6625045454</t>
  </si>
  <si>
    <t>Общество с ограниченной ответственностью "Энергоимпульс", г.Нижний Тагил</t>
  </si>
  <si>
    <t>6623073872</t>
  </si>
  <si>
    <t>Общество с ограниченной ответственностью "Энергоснабжающая компания", г.Екатеринбург</t>
  </si>
  <si>
    <t>6673092454</t>
  </si>
  <si>
    <t>667301001</t>
  </si>
  <si>
    <t>Общество с ограниченной ответственностью "Энерготранзит", г. Нижний Тагил</t>
  </si>
  <si>
    <t>6623074185</t>
  </si>
  <si>
    <t>Общество с ограниченной ответственностью "Энергоуправление", г.Асбест</t>
  </si>
  <si>
    <t>6603023425</t>
  </si>
  <si>
    <t>Общество с ограниченной ответственностью "Энергошаля", п.Шаля</t>
  </si>
  <si>
    <t>6657003023</t>
  </si>
  <si>
    <t>Общество с ограниченной ответственностью "Юг-Энергосервис", г.Екатеринбург</t>
  </si>
  <si>
    <t>6674120383</t>
  </si>
  <si>
    <t>Открытое акционерное общество "Аэропорт Кольцово", г.Екатеринбург</t>
  </si>
  <si>
    <t>6608000446</t>
  </si>
  <si>
    <t>997650001</t>
  </si>
  <si>
    <t>Открытое акционерное общество "Богословское рудоуправление", г.Краснотурьинск</t>
  </si>
  <si>
    <t>6617002344</t>
  </si>
  <si>
    <t>661701001</t>
  </si>
  <si>
    <t>Открытое акционерное общество "Верхнетуринский машиностроительный завод"</t>
  </si>
  <si>
    <t>6681000827</t>
  </si>
  <si>
    <t>668101001</t>
  </si>
  <si>
    <t>Открытое акционерное общество "Екатеринбурггаз", г.Екатеринбург</t>
  </si>
  <si>
    <t>6608005130</t>
  </si>
  <si>
    <t>Открытое акционерное общество "Екатеринбургская электросетевая компания", г.Екатеринбург</t>
  </si>
  <si>
    <t>6658139683</t>
  </si>
  <si>
    <t>Открытое акционерное общество "Екатеринбургский завод по обработке цветных металлов", г.Екатеринбург</t>
  </si>
  <si>
    <t>6661005707</t>
  </si>
  <si>
    <t>Открытое акционерное общество "Завод бурового и металлургического оборудования", г.Екатеринбург</t>
  </si>
  <si>
    <t>6659000860</t>
  </si>
  <si>
    <t>Открытое акционерное общество "Калиновский химический завод", п.Калиново</t>
  </si>
  <si>
    <t>6621001262</t>
  </si>
  <si>
    <t>Открытое акционерное общество "Каменск-Уральский завод по обработке цветных металлов", г.Каменск-Уральский</t>
  </si>
  <si>
    <t>6666003414</t>
  </si>
  <si>
    <t>Открытое акционерное общество "Каменск-Уральский металлургический завод", г.Каменск-Уральский</t>
  </si>
  <si>
    <t>6665002150</t>
  </si>
  <si>
    <t>Открытое акционерное общество "Кировградский завод твёрдых сплавов", г.Кировград</t>
  </si>
  <si>
    <t>6616000619</t>
  </si>
  <si>
    <t>Открытое акционерное общество "Ключевский завод ферросплавов", п.Двуреченск</t>
  </si>
  <si>
    <t>6652002273</t>
  </si>
  <si>
    <t>Открытое акционерное общество "Корпорация ВСМПО-АВИСМА", г.Верхняя Салда</t>
  </si>
  <si>
    <t>6607000556</t>
  </si>
  <si>
    <t>997550001</t>
  </si>
  <si>
    <t>Открытое акционерное общество "Малышевское рудоуправление", п.Малышева</t>
  </si>
  <si>
    <t>6603003813</t>
  </si>
  <si>
    <t>Открытое акционерное общество "Машиностроительный завод имени М.И.Калинина, г.Екатеринбург", г.Екатеринбург</t>
  </si>
  <si>
    <t>6663003800</t>
  </si>
  <si>
    <t>Открытое акционерное общество "Межрегиональная распределительная сетевая компания Урала", г.Екатеринбург</t>
  </si>
  <si>
    <t>6671163413</t>
  </si>
  <si>
    <t>667200000</t>
  </si>
  <si>
    <t>Открытое акционерное общество "Металлургический завод им.А.К.Серова", г.Серов</t>
  </si>
  <si>
    <t>6632004667</t>
  </si>
  <si>
    <t>Открытое акционерное общество "Научно-исследовательский институт металлургической теплотехники" ОАО "ВНИИМТ", г.Екатеринбург</t>
  </si>
  <si>
    <t>6660011779</t>
  </si>
  <si>
    <t>Открытое акционерное общество "Нижнесергинский метизно-металлургический завод", г.Ревда</t>
  </si>
  <si>
    <t>6646009256</t>
  </si>
  <si>
    <t>662701001</t>
  </si>
  <si>
    <t>Открытое акционерное общество "Оборонэнерго" - филиал "Уральский"</t>
  </si>
  <si>
    <t>7704726225</t>
  </si>
  <si>
    <t>667243001</t>
  </si>
  <si>
    <t>Открытое акционерное общество "Первоуральский динасовый завод", г.Первоуральск</t>
  </si>
  <si>
    <t>6625004698</t>
  </si>
  <si>
    <t>Открытое акционерное общество "Первоуральский новотрубный завод", г.Первоуральск</t>
  </si>
  <si>
    <t>6625004271</t>
  </si>
  <si>
    <t>Открытое акционерное общество "Полевской криолитовый завод", г.Полевской</t>
  </si>
  <si>
    <t>6626001851</t>
  </si>
  <si>
    <t>662601001</t>
  </si>
  <si>
    <t>Открытое акционерное общество "Птицефабрика "Свердловская", г.Екатеринбург</t>
  </si>
  <si>
    <t>6672350180</t>
  </si>
  <si>
    <t>Открытое акционерное общество "Ревдинский кирпичный завод", г.Ревда</t>
  </si>
  <si>
    <t>6627002142</t>
  </si>
  <si>
    <t>Открытое акционерное общество "Региональная сетевая компания", г.Екатеринбург</t>
  </si>
  <si>
    <t>6670018981</t>
  </si>
  <si>
    <t>Открытое акционерное общество "Российские железные дороги" Свердловская железная дорога - филиал ОАО "РЖД", г.Екатеринбург</t>
  </si>
  <si>
    <t>665902006</t>
  </si>
  <si>
    <t>Открытое акционерное общество "Святогор", г.Красноуральск</t>
  </si>
  <si>
    <t>6618000220</t>
  </si>
  <si>
    <t>Открытое акционерное общество "Северский трубный завод", г.Полевской</t>
  </si>
  <si>
    <t>6626002291</t>
  </si>
  <si>
    <t>Открытое акционерное общество "Севуралбокситруда", г.Североуральск</t>
  </si>
  <si>
    <t>6631001159</t>
  </si>
  <si>
    <t>Открытое акционерное общество "Серовский завод ферросплавов", г.Серов</t>
  </si>
  <si>
    <t>6632001031</t>
  </si>
  <si>
    <t>Открытое акционерное общество "Сибирско-Уральская алюминиевая компания" филиал "Уральский алюминиевый завод", г.Каменск-Уральский</t>
  </si>
  <si>
    <t>661202001</t>
  </si>
  <si>
    <t>Открытое акционерное общество "Синарский трубный завод", г.Каменск-Уральский</t>
  </si>
  <si>
    <t>6612000551</t>
  </si>
  <si>
    <t>Открытое акционерное общество "Среднеуральский медеплавильный завод", г.Ревда</t>
  </si>
  <si>
    <t>6627001318</t>
  </si>
  <si>
    <t>Открытое акционерное общество "Уралбурмаш", п.Верхние Серги</t>
  </si>
  <si>
    <t>6646000133</t>
  </si>
  <si>
    <t>Открытое акционерное общество "Уралредмет", г.Верхняя Пышма</t>
  </si>
  <si>
    <t>6606002529</t>
  </si>
  <si>
    <t>Открытое акционерное общество "Уральский завод гражданской авиации", г.Екатеринбург</t>
  </si>
  <si>
    <t>6664013640</t>
  </si>
  <si>
    <t>Открытое акционерное общество "Уральский завод химического машиностроения", г.Екатеринбург</t>
  </si>
  <si>
    <t>6664013880</t>
  </si>
  <si>
    <t>Открытое акционерное общество "Уральский трубный завод", г.Первоуральск</t>
  </si>
  <si>
    <t>6625005042</t>
  </si>
  <si>
    <t>Открытое акционерное общество "Уральский электрохимический комбинат", г.Новоуральск</t>
  </si>
  <si>
    <t>6629022962</t>
  </si>
  <si>
    <t>Открытое акционерное общество "Уральское производственное предприятие "Вектор", г.Екатеринбург</t>
  </si>
  <si>
    <t>6670012517</t>
  </si>
  <si>
    <t>Открытое акционерное общество "Уралэлектромедь", г.Верхняя Пышма</t>
  </si>
  <si>
    <t>6606003385</t>
  </si>
  <si>
    <t>660601001</t>
  </si>
  <si>
    <t>Открытое акционерное общество Свердловское специализированное предприятие "Уралсибгидромеханизация", г. Екатеринбург</t>
  </si>
  <si>
    <t>6664017274</t>
  </si>
  <si>
    <t>666401001</t>
  </si>
  <si>
    <t>ФГАОУ ВПО "Уральский федеральный университет имени первого Президента России Б.Н. Ельцина" структурное подразделение Экспериментально-производственный комбинат УрФУ, г.Екатеринбург</t>
  </si>
  <si>
    <t>6660003190</t>
  </si>
  <si>
    <t>666002001</t>
  </si>
  <si>
    <t>Федеральное государственное унитарное предприятие "Комбинат "Электрохимприбор", г.Лесной</t>
  </si>
  <si>
    <t>6630002336</t>
  </si>
  <si>
    <t>Федеральное государственное унитарное предприятие "Научно-исследовательский институт машиностроения", г.Нижняя Салда</t>
  </si>
  <si>
    <t>6622000374</t>
  </si>
  <si>
    <t>662201001</t>
  </si>
  <si>
    <t>Федеральное государственное унитарное предприятие "Уральский электромеханический завод", г.Екатеринбург</t>
  </si>
  <si>
    <t>6608004641</t>
  </si>
  <si>
    <t>620146, Свердловская область, г. Екатеринбург, ул. Амундсена, д. 45, кв. 2.</t>
  </si>
  <si>
    <t>Домрачев Павел Николаевич</t>
  </si>
  <si>
    <t>Директор</t>
  </si>
  <si>
    <t>Плюснина Татьяна Васильевна</t>
  </si>
  <si>
    <t>Судиловский Владимир Николаевич</t>
  </si>
  <si>
    <t>Главный инженер</t>
  </si>
  <si>
    <t>8(34358)2-29-98</t>
  </si>
  <si>
    <t>energoshalia_ot@mail.ru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</si>
</sst>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0.000"/>
    <numFmt numFmtId="172" formatCode="#\."/>
    <numFmt numFmtId="173" formatCode="#.##0\.00"/>
    <numFmt numFmtId="174" formatCode="#\.00"/>
    <numFmt numFmtId="175" formatCode="\$#\.00"/>
    <numFmt numFmtId="176" formatCode="#,##0.0"/>
    <numFmt numFmtId="177" formatCode="0.0%"/>
    <numFmt numFmtId="178" formatCode="0.0%_);\(0.0%\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\$#,##0\ ;\(\$#,##0\)"/>
    <numFmt numFmtId="182" formatCode="#,##0_);[Blue]\(#,##0\)"/>
    <numFmt numFmtId="183" formatCode="_-* #,##0_đ_._-;\-* #,##0_đ_._-;_-* &quot;-&quot;_đ_._-;_-@_-"/>
    <numFmt numFmtId="184" formatCode="_-* #,##0.00_đ_._-;\-* #,##0.00_đ_._-;_-* &quot;-&quot;??_đ_._-;_-@_-"/>
    <numFmt numFmtId="185" formatCode="_-* #,##0\ _р_._-;\-* #,##0\ _р_._-;_-* &quot;-&quot;\ _р_._-;_-@_-"/>
    <numFmt numFmtId="186" formatCode="_-* #,##0.00\ _р_._-;\-* #,##0.00\ _р_._-;_-* &quot;-&quot;??\ _р_._-;_-@_-"/>
    <numFmt numFmtId="187" formatCode="#,##0.000_ ;\-#,##0.000\ "/>
    <numFmt numFmtId="188" formatCode="#,##0;\(#,##0\)"/>
    <numFmt numFmtId="189" formatCode="_-* #,##0.00\ _$_-;\-* #,##0.00\ _$_-;_-* &quot;-&quot;??\ _$_-;_-@_-"/>
    <numFmt numFmtId="190" formatCode="#,##0.000[$р.-419];\-#,##0.000[$р.-419]"/>
    <numFmt numFmtId="191" formatCode="_-* #,##0.0\ _$_-;\-* #,##0.0\ _$_-;_-* &quot;-&quot;??\ _$_-;_-@_-"/>
    <numFmt numFmtId="192" formatCode="#,##0.0_);\(#,##0.0\)"/>
    <numFmt numFmtId="193" formatCode="#,##0_ ;[Red]\-#,##0\ 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\(#,##0.0\)"/>
    <numFmt numFmtId="200" formatCode="#,##0\ &quot;?.&quot;;\-#,##0\ &quot;?.&quot;"/>
    <numFmt numFmtId="201" formatCode="#,##0______;;&quot;------------      &quot;"/>
    <numFmt numFmtId="202" formatCode="#,##0.00_ ;[Red]\-#,##0.00\ "/>
    <numFmt numFmtId="203" formatCode="_-* #,##0\ _$_-;\-* #,##0\ _$_-;_-* &quot;-&quot;\ _$_-;_-@_-"/>
    <numFmt numFmtId="204" formatCode="#,##0.00_ ;\-#,##0.00\ "/>
    <numFmt numFmtId="205" formatCode="%#\.00"/>
    <numFmt numFmtId="206" formatCode="&quot;р.&quot;#,##0_);\(&quot;р.&quot;#,##0\)"/>
    <numFmt numFmtId="207" formatCode="&quot;р.&quot;#,##0_);[Red]\(&quot;р.&quot;#,##0\)"/>
    <numFmt numFmtId="208" formatCode="&quot;р.&quot;#,##0.00_);\(&quot;р.&quot;#,##0.00\)"/>
    <numFmt numFmtId="209" formatCode="&quot;р.&quot;#,##0.00_);[Red]\(&quot;р.&quot;#,##0.00\)"/>
    <numFmt numFmtId="210" formatCode="_(&quot;р.&quot;* #,##0_);_(&quot;р.&quot;* \(#,##0\);_(&quot;р.&quot;* &quot;-&quot;_);_(@_)"/>
    <numFmt numFmtId="211" formatCode="_(* #,##0_);_(* \(#,##0\);_(* &quot;-&quot;_);_(@_)"/>
    <numFmt numFmtId="212" formatCode="_(&quot;р.&quot;* #,##0.00_);_(&quot;р.&quot;* \(#,##0.00\);_(&quot;р.&quot;* &quot;-&quot;??_);_(@_)"/>
    <numFmt numFmtId="213" formatCode="_(* #,##0.00_);_(* \(#,##0.00\);_(* &quot;-&quot;??_);_(@_)"/>
    <numFmt numFmtId="214" formatCode="_-&quot;Ј&quot;* #,##0.00_-;\-&quot;Ј&quot;* #,##0.00_-;_-&quot;Ј&quot;* &quot;-&quot;??_-;_-@_-"/>
    <numFmt numFmtId="215" formatCode="#,##0.0000"/>
    <numFmt numFmtId="216" formatCode="0.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6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sz val="9"/>
      <color indexed="9"/>
      <name val="Arial Cyr"/>
      <family val="0"/>
    </font>
    <font>
      <sz val="9"/>
      <name val="Arial Cyr"/>
      <family val="0"/>
    </font>
    <font>
      <b/>
      <u val="single"/>
      <sz val="11"/>
      <color indexed="12"/>
      <name val="Arial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u val="single"/>
      <sz val="9"/>
      <color indexed="36"/>
      <name val="Tahoma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ahoma"/>
      <family val="2"/>
    </font>
    <font>
      <u val="single"/>
      <sz val="20"/>
      <color indexed="56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9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8"/>
      <name val="Calibri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37" fillId="0" borderId="1" applyNumberFormat="0" applyAlignment="0">
      <protection locked="0"/>
    </xf>
    <xf numFmtId="166" fontId="6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37" fillId="2" borderId="1" applyNumberFormat="0" applyAlignment="0"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9" fillId="3" borderId="2" applyNumberFormat="0">
      <alignment horizontal="center" vertical="center"/>
      <protection/>
    </xf>
    <xf numFmtId="0" fontId="14" fillId="4" borderId="1" applyNumberFormat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Border="0">
      <alignment horizontal="center" vertical="center" wrapText="1"/>
      <protection/>
    </xf>
    <xf numFmtId="0" fontId="9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43" fillId="6" borderId="0" applyNumberFormat="0" applyBorder="0" applyAlignment="0">
      <protection/>
    </xf>
    <xf numFmtId="0" fontId="4" fillId="0" borderId="0">
      <alignment/>
      <protection/>
    </xf>
    <xf numFmtId="49" fontId="0" fillId="6" borderId="0" applyBorder="0">
      <alignment vertical="top"/>
      <protection/>
    </xf>
    <xf numFmtId="0" fontId="49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5" fillId="0" borderId="0">
      <alignment/>
      <protection/>
    </xf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  <xf numFmtId="4" fontId="0" fillId="7" borderId="4" applyFont="0" applyBorder="0">
      <alignment horizontal="right"/>
      <protection/>
    </xf>
  </cellStyleXfs>
  <cellXfs count="267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18" fillId="0" borderId="6" xfId="66" applyFont="1" applyBorder="1" applyAlignment="1">
      <alignment horizontal="center" vertical="center"/>
      <protection/>
    </xf>
    <xf numFmtId="0" fontId="12" fillId="0" borderId="0" xfId="60" applyFont="1" applyAlignment="1" applyProtection="1">
      <alignment horizontal="center" vertical="center" wrapText="1"/>
      <protection/>
    </xf>
    <xf numFmtId="0" fontId="0" fillId="0" borderId="0" xfId="60" applyFont="1" applyAlignment="1" applyProtection="1">
      <alignment vertical="center" wrapText="1"/>
      <protection/>
    </xf>
    <xf numFmtId="0" fontId="0" fillId="0" borderId="0" xfId="60" applyFont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0" fillId="8" borderId="0" xfId="60" applyFont="1" applyFill="1" applyBorder="1" applyProtection="1">
      <alignment/>
      <protection/>
    </xf>
    <xf numFmtId="49" fontId="0" fillId="5" borderId="7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60" applyFont="1">
      <alignment/>
      <protection/>
    </xf>
    <xf numFmtId="0" fontId="22" fillId="0" borderId="0" xfId="60" applyFont="1">
      <alignment/>
      <protection/>
    </xf>
    <xf numFmtId="0" fontId="0" fillId="0" borderId="0" xfId="63">
      <alignment horizontal="left" vertical="center"/>
      <protection/>
    </xf>
    <xf numFmtId="49" fontId="0" fillId="0" borderId="0" xfId="59" applyFont="1" applyProtection="1">
      <alignment vertical="top"/>
      <protection/>
    </xf>
    <xf numFmtId="49" fontId="0" fillId="0" borderId="0" xfId="59" applyProtection="1">
      <alignment vertical="top"/>
      <protection/>
    </xf>
    <xf numFmtId="0" fontId="12" fillId="0" borderId="0" xfId="62" applyNumberFormat="1" applyFont="1" applyFill="1" applyAlignment="1" applyProtection="1">
      <alignment vertical="center" wrapText="1"/>
      <protection/>
    </xf>
    <xf numFmtId="0" fontId="12" fillId="0" borderId="0" xfId="62" applyFont="1" applyFill="1" applyAlignment="1" applyProtection="1">
      <alignment horizontal="left" vertical="center" wrapText="1"/>
      <protection/>
    </xf>
    <xf numFmtId="0" fontId="12" fillId="0" borderId="0" xfId="62" applyFont="1" applyAlignment="1" applyProtection="1">
      <alignment vertical="center" wrapText="1"/>
      <protection/>
    </xf>
    <xf numFmtId="0" fontId="12" fillId="0" borderId="0" xfId="62" applyFont="1" applyAlignment="1" applyProtection="1">
      <alignment horizontal="center" vertical="center" wrapText="1"/>
      <protection/>
    </xf>
    <xf numFmtId="0" fontId="12" fillId="0" borderId="0" xfId="62" applyFont="1" applyFill="1" applyAlignment="1" applyProtection="1">
      <alignment vertical="center" wrapText="1"/>
      <protection/>
    </xf>
    <xf numFmtId="0" fontId="21" fillId="0" borderId="0" xfId="62" applyFont="1" applyAlignment="1" applyProtection="1">
      <alignment vertical="center" wrapText="1"/>
      <protection/>
    </xf>
    <xf numFmtId="0" fontId="0" fillId="8" borderId="0" xfId="62" applyFont="1" applyFill="1" applyBorder="1" applyAlignment="1" applyProtection="1">
      <alignment vertical="center" wrapText="1"/>
      <protection/>
    </xf>
    <xf numFmtId="0" fontId="0" fillId="0" borderId="0" xfId="62" applyFont="1" applyBorder="1" applyAlignment="1" applyProtection="1">
      <alignment vertical="center" wrapText="1"/>
      <protection/>
    </xf>
    <xf numFmtId="0" fontId="0" fillId="0" borderId="0" xfId="62" applyFont="1" applyAlignment="1" applyProtection="1">
      <alignment horizontal="right" vertical="center"/>
      <protection/>
    </xf>
    <xf numFmtId="0" fontId="0" fillId="0" borderId="0" xfId="62" applyFont="1" applyAlignment="1" applyProtection="1">
      <alignment horizontal="center" vertical="center" wrapText="1"/>
      <protection/>
    </xf>
    <xf numFmtId="0" fontId="0" fillId="0" borderId="0" xfId="62" applyFont="1" applyAlignment="1" applyProtection="1">
      <alignment vertical="center" wrapText="1"/>
      <protection/>
    </xf>
    <xf numFmtId="0" fontId="23" fillId="8" borderId="0" xfId="62" applyFont="1" applyFill="1" applyBorder="1" applyAlignment="1" applyProtection="1">
      <alignment vertical="center" wrapText="1"/>
      <protection/>
    </xf>
    <xf numFmtId="0" fontId="9" fillId="8" borderId="0" xfId="62" applyFont="1" applyFill="1" applyBorder="1" applyAlignment="1" applyProtection="1">
      <alignment vertical="center" wrapText="1"/>
      <protection/>
    </xf>
    <xf numFmtId="0" fontId="0" fillId="8" borderId="0" xfId="62" applyFont="1" applyFill="1" applyBorder="1" applyAlignment="1" applyProtection="1">
      <alignment horizontal="right" vertical="center" wrapText="1" indent="1"/>
      <protection/>
    </xf>
    <xf numFmtId="0" fontId="24" fillId="8" borderId="0" xfId="62" applyFont="1" applyFill="1" applyBorder="1" applyAlignment="1" applyProtection="1">
      <alignment horizontal="center" vertical="center" wrapText="1"/>
      <protection/>
    </xf>
    <xf numFmtId="0" fontId="0" fillId="7" borderId="8" xfId="62" applyFont="1" applyFill="1" applyBorder="1" applyAlignment="1" applyProtection="1">
      <alignment horizontal="center" vertical="center"/>
      <protection/>
    </xf>
    <xf numFmtId="14" fontId="12" fillId="8" borderId="0" xfId="62" applyNumberFormat="1" applyFont="1" applyFill="1" applyBorder="1" applyAlignment="1" applyProtection="1">
      <alignment horizontal="center" vertical="center" wrapText="1"/>
      <protection/>
    </xf>
    <xf numFmtId="0" fontId="12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Font="1" applyFill="1" applyBorder="1" applyAlignment="1" applyProtection="1">
      <alignment horizontal="center" vertical="center" wrapText="1"/>
      <protection/>
    </xf>
    <xf numFmtId="14" fontId="0" fillId="8" borderId="0" xfId="62" applyNumberFormat="1" applyFont="1" applyFill="1" applyBorder="1" applyAlignment="1" applyProtection="1">
      <alignment horizontal="center" vertical="center" wrapText="1"/>
      <protection/>
    </xf>
    <xf numFmtId="0" fontId="21" fillId="0" borderId="0" xfId="62" applyFont="1" applyAlignment="1" applyProtection="1">
      <alignment horizontal="center" vertical="center" wrapText="1"/>
      <protection/>
    </xf>
    <xf numFmtId="0" fontId="25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2" applyFont="1" applyFill="1" applyAlignment="1" applyProtection="1">
      <alignment vertical="center"/>
      <protection/>
    </xf>
    <xf numFmtId="49" fontId="0" fillId="8" borderId="0" xfId="6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62" applyFont="1" applyFill="1" applyBorder="1" applyAlignment="1" applyProtection="1">
      <alignment vertical="center" wrapText="1"/>
      <protection/>
    </xf>
    <xf numFmtId="49" fontId="12" fillId="0" borderId="0" xfId="62" applyNumberFormat="1" applyFont="1" applyFill="1" applyBorder="1" applyAlignment="1" applyProtection="1">
      <alignment horizontal="left" vertical="center" wrapText="1"/>
      <protection/>
    </xf>
    <xf numFmtId="49" fontId="23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9" xfId="62" applyFont="1" applyFill="1" applyBorder="1" applyAlignment="1" applyProtection="1">
      <alignment horizontal="right" vertical="center" wrapText="1" indent="1"/>
      <protection/>
    </xf>
    <xf numFmtId="0" fontId="0" fillId="7" borderId="8" xfId="62" applyNumberFormat="1" applyFont="1" applyFill="1" applyBorder="1" applyAlignment="1" applyProtection="1">
      <alignment horizontal="center" vertical="center"/>
      <protection/>
    </xf>
    <xf numFmtId="0" fontId="26" fillId="0" borderId="0" xfId="62" applyFont="1" applyAlignment="1" applyProtection="1">
      <alignment vertical="center" wrapText="1"/>
      <protection/>
    </xf>
    <xf numFmtId="0" fontId="0" fillId="9" borderId="10" xfId="60" applyFont="1" applyFill="1" applyBorder="1" applyAlignment="1">
      <alignment horizontal="center" vertical="center"/>
      <protection/>
    </xf>
    <xf numFmtId="49" fontId="9" fillId="7" borderId="4" xfId="0" applyNumberFormat="1" applyFont="1" applyFill="1" applyBorder="1" applyAlignment="1" applyProtection="1">
      <alignment horizontal="center" vertical="center" wrapText="1"/>
      <protection/>
    </xf>
    <xf numFmtId="0" fontId="0" fillId="8" borderId="0" xfId="62" applyFont="1" applyFill="1" applyBorder="1" applyAlignment="1" applyProtection="1">
      <alignment horizontal="center" wrapText="1"/>
      <protection/>
    </xf>
    <xf numFmtId="49" fontId="0" fillId="7" borderId="8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65" applyNumberFormat="1" applyFont="1" applyProtection="1">
      <alignment/>
      <protection/>
    </xf>
    <xf numFmtId="49" fontId="0" fillId="10" borderId="0" xfId="0" applyFill="1" applyAlignment="1" applyProtection="1">
      <alignment vertical="top"/>
      <protection/>
    </xf>
    <xf numFmtId="0" fontId="28" fillId="0" borderId="0" xfId="57" applyFont="1" applyProtection="1">
      <alignment/>
      <protection/>
    </xf>
    <xf numFmtId="0" fontId="29" fillId="0" borderId="0" xfId="57" applyFont="1" applyProtection="1">
      <alignment/>
      <protection/>
    </xf>
    <xf numFmtId="49" fontId="28" fillId="0" borderId="0" xfId="57" applyNumberFormat="1" applyFont="1" applyProtection="1">
      <alignment/>
      <protection/>
    </xf>
    <xf numFmtId="49" fontId="28" fillId="0" borderId="0" xfId="57" applyNumberFormat="1" applyFont="1" applyFill="1" applyAlignment="1" applyProtection="1">
      <alignment horizontal="left"/>
      <protection/>
    </xf>
    <xf numFmtId="49" fontId="28" fillId="0" borderId="0" xfId="57" applyNumberFormat="1" applyFont="1" applyFill="1" applyProtection="1">
      <alignment/>
      <protection/>
    </xf>
    <xf numFmtId="49" fontId="12" fillId="0" borderId="0" xfId="57" applyNumberFormat="1" applyFont="1" applyFill="1" applyProtection="1">
      <alignment/>
      <protection/>
    </xf>
    <xf numFmtId="2" fontId="12" fillId="0" borderId="0" xfId="57" applyNumberFormat="1" applyFont="1" applyFill="1" applyProtection="1">
      <alignment/>
      <protection/>
    </xf>
    <xf numFmtId="0" fontId="12" fillId="0" borderId="0" xfId="57" applyFont="1" applyFill="1" applyProtection="1">
      <alignment/>
      <protection/>
    </xf>
    <xf numFmtId="0" fontId="28" fillId="0" borderId="0" xfId="57" applyFont="1" applyFill="1" applyAlignment="1" applyProtection="1">
      <alignment horizontal="right"/>
      <protection/>
    </xf>
    <xf numFmtId="0" fontId="12" fillId="0" borderId="0" xfId="57" applyFont="1" applyFill="1" applyAlignment="1" applyProtection="1">
      <alignment horizontal="right"/>
      <protection/>
    </xf>
    <xf numFmtId="0" fontId="28" fillId="0" borderId="0" xfId="57" applyFont="1" applyFill="1" applyProtection="1">
      <alignment/>
      <protection/>
    </xf>
    <xf numFmtId="1" fontId="12" fillId="0" borderId="0" xfId="57" applyNumberFormat="1" applyFont="1" applyFill="1" applyAlignment="1" applyProtection="1">
      <alignment horizontal="left"/>
      <protection/>
    </xf>
    <xf numFmtId="1" fontId="12" fillId="0" borderId="0" xfId="57" applyNumberFormat="1" applyFont="1" applyFill="1" applyProtection="1">
      <alignment/>
      <protection/>
    </xf>
    <xf numFmtId="1" fontId="12" fillId="0" borderId="0" xfId="57" applyNumberFormat="1" applyFont="1" applyFill="1" applyAlignment="1" applyProtection="1">
      <alignment horizontal="center" vertical="center" wrapText="1"/>
      <protection/>
    </xf>
    <xf numFmtId="1" fontId="12" fillId="0" borderId="0" xfId="57" applyNumberFormat="1" applyFont="1" applyFill="1" applyAlignment="1" applyProtection="1">
      <alignment horizontal="right"/>
      <protection/>
    </xf>
    <xf numFmtId="0" fontId="12" fillId="0" borderId="0" xfId="57" applyNumberFormat="1" applyFont="1" applyFill="1" applyAlignment="1" applyProtection="1">
      <alignment horizontal="right"/>
      <protection/>
    </xf>
    <xf numFmtId="0" fontId="12" fillId="0" borderId="0" xfId="57" applyFont="1" applyFill="1" applyAlignment="1" applyProtection="1">
      <alignment horizontal="right" vertical="center" wrapText="1"/>
      <protection/>
    </xf>
    <xf numFmtId="0" fontId="12" fillId="0" borderId="0" xfId="57" applyNumberFormat="1" applyFont="1" applyAlignment="1" applyProtection="1">
      <alignment horizontal="left"/>
      <protection/>
    </xf>
    <xf numFmtId="0" fontId="12" fillId="0" borderId="0" xfId="57" applyFont="1" applyProtection="1">
      <alignment/>
      <protection/>
    </xf>
    <xf numFmtId="0" fontId="31" fillId="0" borderId="0" xfId="57" applyFont="1" applyProtection="1">
      <alignment/>
      <protection/>
    </xf>
    <xf numFmtId="0" fontId="0" fillId="0" borderId="0" xfId="57" applyFont="1" applyAlignment="1" applyProtection="1">
      <alignment horizontal="center" vertical="center" wrapText="1"/>
      <protection/>
    </xf>
    <xf numFmtId="0" fontId="0" fillId="0" borderId="0" xfId="57" applyFont="1" applyProtection="1">
      <alignment/>
      <protection/>
    </xf>
    <xf numFmtId="0" fontId="12" fillId="0" borderId="0" xfId="57" applyFont="1" applyAlignment="1" applyProtection="1">
      <alignment horizontal="left"/>
      <protection/>
    </xf>
    <xf numFmtId="0" fontId="20" fillId="0" borderId="0" xfId="57" applyFont="1" applyAlignment="1" applyProtection="1">
      <alignment horizontal="left"/>
      <protection/>
    </xf>
    <xf numFmtId="0" fontId="20" fillId="0" borderId="0" xfId="57" applyFont="1" applyProtection="1">
      <alignment/>
      <protection/>
    </xf>
    <xf numFmtId="0" fontId="32" fillId="0" borderId="0" xfId="57" applyFont="1" applyProtection="1">
      <alignment/>
      <protection/>
    </xf>
    <xf numFmtId="0" fontId="9" fillId="0" borderId="0" xfId="57" applyFont="1" applyAlignment="1" applyProtection="1">
      <alignment horizontal="center" vertical="center" wrapText="1"/>
      <protection/>
    </xf>
    <xf numFmtId="0" fontId="9" fillId="0" borderId="0" xfId="57" applyFont="1" applyProtection="1">
      <alignment/>
      <protection/>
    </xf>
    <xf numFmtId="0" fontId="9" fillId="0" borderId="0" xfId="57" applyFont="1" applyAlignment="1" applyProtection="1">
      <alignment horizontal="center"/>
      <protection/>
    </xf>
    <xf numFmtId="0" fontId="31" fillId="0" borderId="0" xfId="57" applyFont="1" applyAlignment="1" applyProtection="1">
      <alignment horizontal="centerContinuous" wrapText="1"/>
      <protection/>
    </xf>
    <xf numFmtId="0" fontId="0" fillId="0" borderId="0" xfId="57" applyFont="1" applyAlignment="1" applyProtection="1">
      <alignment horizontal="centerContinuous" wrapText="1"/>
      <protection/>
    </xf>
    <xf numFmtId="0" fontId="12" fillId="0" borderId="0" xfId="57" applyFont="1" applyFill="1" applyBorder="1" applyAlignment="1" applyProtection="1">
      <alignment horizontal="left"/>
      <protection/>
    </xf>
    <xf numFmtId="0" fontId="12" fillId="0" borderId="0" xfId="57" applyFont="1" applyFill="1" applyBorder="1" applyProtection="1">
      <alignment/>
      <protection/>
    </xf>
    <xf numFmtId="0" fontId="31" fillId="0" borderId="0" xfId="57" applyFont="1" applyFill="1" applyBorder="1" applyProtection="1">
      <alignment/>
      <protection/>
    </xf>
    <xf numFmtId="0" fontId="9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Border="1" applyAlignment="1" applyProtection="1">
      <alignment vertical="center" wrapText="1"/>
      <protection/>
    </xf>
    <xf numFmtId="0" fontId="0" fillId="0" borderId="0" xfId="57" applyFont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center" vertical="top" wrapText="1"/>
      <protection/>
    </xf>
    <xf numFmtId="0" fontId="0" fillId="0" borderId="0" xfId="57" applyFont="1" applyBorder="1" applyProtection="1">
      <alignment/>
      <protection/>
    </xf>
    <xf numFmtId="0" fontId="28" fillId="0" borderId="0" xfId="57" applyFont="1" applyAlignment="1" applyProtection="1">
      <alignment horizontal="left"/>
      <protection/>
    </xf>
    <xf numFmtId="0" fontId="9" fillId="0" borderId="0" xfId="57" applyFont="1" applyAlignment="1" applyProtection="1">
      <alignment horizontal="left" vertical="center" wrapText="1"/>
      <protection/>
    </xf>
    <xf numFmtId="0" fontId="9" fillId="0" borderId="0" xfId="57" applyFont="1" applyFill="1" applyBorder="1" applyAlignment="1" applyProtection="1">
      <alignment horizontal="center" vertical="top" wrapText="1"/>
      <protection/>
    </xf>
    <xf numFmtId="49" fontId="12" fillId="0" borderId="0" xfId="57" applyNumberFormat="1" applyFont="1" applyAlignment="1" applyProtection="1">
      <alignment horizontal="left"/>
      <protection/>
    </xf>
    <xf numFmtId="49" fontId="12" fillId="0" borderId="0" xfId="57" applyNumberFormat="1" applyFont="1" applyProtection="1">
      <alignment/>
      <protection/>
    </xf>
    <xf numFmtId="0" fontId="12" fillId="0" borderId="0" xfId="57" applyFont="1" applyAlignment="1" applyProtection="1">
      <alignment horizontal="right"/>
      <protection/>
    </xf>
    <xf numFmtId="1" fontId="12" fillId="0" borderId="0" xfId="57" applyNumberFormat="1" applyFont="1" applyAlignment="1" applyProtection="1">
      <alignment horizontal="left"/>
      <protection/>
    </xf>
    <xf numFmtId="1" fontId="12" fillId="0" borderId="0" xfId="57" applyNumberFormat="1" applyFont="1" applyProtection="1">
      <alignment/>
      <protection/>
    </xf>
    <xf numFmtId="1" fontId="12" fillId="0" borderId="0" xfId="57" applyNumberFormat="1" applyFont="1" applyAlignment="1" applyProtection="1">
      <alignment horizontal="right"/>
      <protection/>
    </xf>
    <xf numFmtId="0" fontId="12" fillId="0" borderId="0" xfId="57" applyNumberFormat="1" applyFont="1" applyAlignment="1" applyProtection="1">
      <alignment horizontal="right"/>
      <protection/>
    </xf>
    <xf numFmtId="49" fontId="28" fillId="0" borderId="0" xfId="57" applyNumberFormat="1" applyFont="1" applyAlignment="1" applyProtection="1">
      <alignment horizontal="left"/>
      <protection/>
    </xf>
    <xf numFmtId="0" fontId="28" fillId="0" borderId="0" xfId="57" applyFont="1" applyAlignment="1" applyProtection="1">
      <alignment horizontal="right"/>
      <protection/>
    </xf>
    <xf numFmtId="0" fontId="0" fillId="0" borderId="0" xfId="65" applyNumberFormat="1" applyFont="1" applyFill="1" applyBorder="1" applyProtection="1">
      <alignment/>
      <protection/>
    </xf>
    <xf numFmtId="2" fontId="0" fillId="0" borderId="0" xfId="57" applyNumberFormat="1" applyFont="1" applyFill="1" applyBorder="1" applyAlignment="1" applyProtection="1">
      <alignment horizontal="center"/>
      <protection/>
    </xf>
    <xf numFmtId="0" fontId="0" fillId="0" borderId="0" xfId="65" applyNumberFormat="1" applyFont="1" applyFill="1" applyProtection="1">
      <alignment/>
      <protection/>
    </xf>
    <xf numFmtId="0" fontId="18" fillId="0" borderId="0" xfId="57" applyFont="1" applyFill="1" applyBorder="1" applyAlignment="1" applyProtection="1">
      <alignment horizontal="center" vertical="center" wrapText="1"/>
      <protection/>
    </xf>
    <xf numFmtId="0" fontId="9" fillId="2" borderId="8" xfId="57" applyFont="1" applyFill="1" applyBorder="1" applyAlignment="1" applyProtection="1">
      <alignment horizontal="center" vertical="center" wrapText="1"/>
      <protection/>
    </xf>
    <xf numFmtId="0" fontId="9" fillId="2" borderId="8" xfId="57" applyFont="1" applyFill="1" applyBorder="1" applyAlignment="1" applyProtection="1">
      <alignment horizontal="center"/>
      <protection/>
    </xf>
    <xf numFmtId="0" fontId="9" fillId="2" borderId="8" xfId="64" applyFont="1" applyFill="1" applyBorder="1" applyAlignment="1" applyProtection="1">
      <alignment horizontal="center" vertical="center" wrapText="1"/>
      <protection/>
    </xf>
    <xf numFmtId="0" fontId="0" fillId="0" borderId="8" xfId="57" applyFont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vertical="center" wrapText="1"/>
      <protection/>
    </xf>
    <xf numFmtId="0" fontId="0" fillId="0" borderId="8" xfId="57" applyFont="1" applyFill="1" applyBorder="1" applyAlignment="1" applyProtection="1">
      <alignment horizontal="left" vertical="center" wrapText="1" indent="1"/>
      <protection/>
    </xf>
    <xf numFmtId="0" fontId="0" fillId="0" borderId="8" xfId="57" applyFont="1" applyBorder="1" applyAlignment="1" applyProtection="1">
      <alignment vertical="center" wrapText="1"/>
      <protection/>
    </xf>
    <xf numFmtId="0" fontId="0" fillId="0" borderId="8" xfId="57" applyFont="1" applyBorder="1" applyAlignment="1" applyProtection="1">
      <alignment horizontal="center" vertical="center"/>
      <protection/>
    </xf>
    <xf numFmtId="0" fontId="0" fillId="0" borderId="8" xfId="57" applyFont="1" applyBorder="1" applyAlignment="1" applyProtection="1">
      <alignment horizontal="left" vertical="center" wrapText="1" indent="1"/>
      <protection/>
    </xf>
    <xf numFmtId="0" fontId="9" fillId="2" borderId="8" xfId="57" applyFont="1" applyFill="1" applyBorder="1" applyAlignment="1" applyProtection="1">
      <alignment horizontal="center" vertical="center"/>
      <protection/>
    </xf>
    <xf numFmtId="49" fontId="9" fillId="10" borderId="0" xfId="0" applyNumberFormat="1" applyFont="1" applyFill="1" applyAlignment="1" applyProtection="1">
      <alignment horizontal="center" vertical="top"/>
      <protection/>
    </xf>
    <xf numFmtId="0" fontId="21" fillId="0" borderId="0" xfId="65" applyNumberFormat="1" applyFont="1" applyBorder="1" applyAlignment="1" applyProtection="1">
      <alignment vertical="center"/>
      <protection/>
    </xf>
    <xf numFmtId="0" fontId="0" fillId="0" borderId="0" xfId="65" applyNumberFormat="1" applyFont="1" applyBorder="1" applyAlignment="1" applyProtection="1">
      <alignment vertical="center"/>
      <protection/>
    </xf>
    <xf numFmtId="4" fontId="0" fillId="5" borderId="8" xfId="57" applyNumberFormat="1" applyFont="1" applyFill="1" applyBorder="1" applyAlignment="1" applyProtection="1">
      <alignment horizontal="right" vertical="center"/>
      <protection locked="0"/>
    </xf>
    <xf numFmtId="49" fontId="0" fillId="5" borderId="8" xfId="57" applyNumberFormat="1" applyFont="1" applyFill="1" applyBorder="1" applyAlignment="1" applyProtection="1">
      <alignment horizontal="right" vertical="center"/>
      <protection locked="0"/>
    </xf>
    <xf numFmtId="0" fontId="9" fillId="0" borderId="8" xfId="57" applyFont="1" applyFill="1" applyBorder="1" applyAlignment="1" applyProtection="1">
      <alignment horizontal="left" vertical="center" wrapText="1"/>
      <protection/>
    </xf>
    <xf numFmtId="0" fontId="9" fillId="0" borderId="8" xfId="57" applyFont="1" applyBorder="1" applyAlignment="1" applyProtection="1">
      <alignment horizontal="center" vertical="center"/>
      <protection/>
    </xf>
    <xf numFmtId="0" fontId="0" fillId="0" borderId="11" xfId="65" applyNumberFormat="1" applyFont="1" applyFill="1" applyBorder="1" applyProtection="1">
      <alignment/>
      <protection/>
    </xf>
    <xf numFmtId="0" fontId="0" fillId="0" borderId="11" xfId="57" applyFont="1" applyFill="1" applyBorder="1" applyAlignment="1" applyProtection="1">
      <alignment horizontal="center" vertical="center" wrapText="1"/>
      <protection/>
    </xf>
    <xf numFmtId="0" fontId="0" fillId="0" borderId="11" xfId="57" applyFont="1" applyFill="1" applyBorder="1" applyAlignment="1" applyProtection="1">
      <alignment horizontal="center" vertical="center"/>
      <protection/>
    </xf>
    <xf numFmtId="4" fontId="0" fillId="0" borderId="11" xfId="57" applyNumberFormat="1" applyFont="1" applyFill="1" applyBorder="1" applyAlignment="1" applyProtection="1">
      <alignment horizontal="right"/>
      <protection/>
    </xf>
    <xf numFmtId="0" fontId="9" fillId="0" borderId="12" xfId="57" applyFont="1" applyFill="1" applyBorder="1" applyAlignment="1" applyProtection="1">
      <alignment horizontal="left" vertical="center" wrapText="1"/>
      <protection/>
    </xf>
    <xf numFmtId="0" fontId="9" fillId="0" borderId="12" xfId="57" applyFont="1" applyBorder="1" applyAlignment="1" applyProtection="1">
      <alignment horizontal="center" vertical="center"/>
      <protection/>
    </xf>
    <xf numFmtId="0" fontId="0" fillId="11" borderId="13" xfId="65" applyNumberFormat="1" applyFont="1" applyFill="1" applyBorder="1" applyProtection="1">
      <alignment/>
      <protection/>
    </xf>
    <xf numFmtId="0" fontId="27" fillId="11" borderId="14" xfId="45" applyNumberFormat="1" applyFont="1" applyFill="1" applyBorder="1" applyAlignment="1" applyProtection="1">
      <alignment horizontal="center" vertical="top"/>
      <protection/>
    </xf>
    <xf numFmtId="0" fontId="13" fillId="11" borderId="14" xfId="45" applyNumberFormat="1" applyFont="1" applyFill="1" applyBorder="1" applyAlignment="1" applyProtection="1">
      <alignment horizontal="center" vertical="top"/>
      <protection/>
    </xf>
    <xf numFmtId="0" fontId="13" fillId="11" borderId="15" xfId="45" applyNumberFormat="1" applyFont="1" applyFill="1" applyBorder="1" applyAlignment="1" applyProtection="1">
      <alignment horizontal="center" vertical="top"/>
      <protection/>
    </xf>
    <xf numFmtId="0" fontId="0" fillId="0" borderId="16" xfId="57" applyFont="1" applyFill="1" applyBorder="1" applyAlignment="1" applyProtection="1">
      <alignment horizontal="left" vertical="center" wrapText="1"/>
      <protection/>
    </xf>
    <xf numFmtId="0" fontId="0" fillId="0" borderId="16" xfId="57" applyFont="1" applyBorder="1" applyAlignment="1" applyProtection="1">
      <alignment horizontal="center" vertical="center"/>
      <protection/>
    </xf>
    <xf numFmtId="0" fontId="0" fillId="0" borderId="12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 vertical="center"/>
      <protection/>
    </xf>
    <xf numFmtId="4" fontId="0" fillId="5" borderId="17" xfId="57" applyNumberFormat="1" applyFont="1" applyFill="1" applyBorder="1" applyAlignment="1" applyProtection="1">
      <alignment horizontal="right" vertical="center"/>
      <protection locked="0"/>
    </xf>
    <xf numFmtId="49" fontId="0" fillId="5" borderId="18" xfId="57" applyNumberFormat="1" applyFont="1" applyFill="1" applyBorder="1" applyAlignment="1" applyProtection="1">
      <alignment horizontal="right" vertical="center"/>
      <protection locked="0"/>
    </xf>
    <xf numFmtId="0" fontId="0" fillId="7" borderId="8" xfId="67" applyNumberFormat="1" applyFont="1" applyFill="1" applyBorder="1" applyAlignment="1" applyProtection="1">
      <alignment horizontal="center" vertical="center" wrapText="1"/>
      <protection/>
    </xf>
    <xf numFmtId="215" fontId="0" fillId="5" borderId="8" xfId="57" applyNumberFormat="1" applyFont="1" applyFill="1" applyBorder="1" applyAlignment="1" applyProtection="1">
      <alignment horizontal="right" vertical="center" wrapText="1"/>
      <protection locked="0"/>
    </xf>
    <xf numFmtId="215" fontId="0" fillId="7" borderId="8" xfId="57" applyNumberFormat="1" applyFont="1" applyFill="1" applyBorder="1" applyAlignment="1" applyProtection="1">
      <alignment horizontal="right" vertical="center" wrapText="1"/>
      <protection/>
    </xf>
    <xf numFmtId="215" fontId="0" fillId="7" borderId="8" xfId="57" applyNumberFormat="1" applyFont="1" applyFill="1" applyBorder="1" applyAlignment="1" applyProtection="1">
      <alignment horizontal="right" vertical="center"/>
      <protection/>
    </xf>
    <xf numFmtId="215" fontId="0" fillId="5" borderId="8" xfId="57" applyNumberFormat="1" applyFont="1" applyFill="1" applyBorder="1" applyAlignment="1" applyProtection="1">
      <alignment horizontal="right" vertical="center"/>
      <protection locked="0"/>
    </xf>
    <xf numFmtId="215" fontId="9" fillId="2" borderId="8" xfId="64" applyNumberFormat="1" applyFont="1" applyFill="1" applyBorder="1" applyAlignment="1" applyProtection="1">
      <alignment horizontal="center" vertical="center" wrapText="1"/>
      <protection/>
    </xf>
    <xf numFmtId="215" fontId="9" fillId="7" borderId="8" xfId="57" applyNumberFormat="1" applyFont="1" applyFill="1" applyBorder="1" applyAlignment="1" applyProtection="1">
      <alignment horizontal="right" vertical="center"/>
      <protection/>
    </xf>
    <xf numFmtId="215" fontId="9" fillId="7" borderId="12" xfId="57" applyNumberFormat="1" applyFont="1" applyFill="1" applyBorder="1" applyAlignment="1" applyProtection="1">
      <alignment horizontal="right" vertical="center"/>
      <protection/>
    </xf>
    <xf numFmtId="216" fontId="0" fillId="5" borderId="16" xfId="57" applyNumberFormat="1" applyFont="1" applyFill="1" applyBorder="1" applyAlignment="1" applyProtection="1">
      <alignment horizontal="right" vertical="center"/>
      <protection locked="0"/>
    </xf>
    <xf numFmtId="216" fontId="0" fillId="7" borderId="16" xfId="57" applyNumberFormat="1" applyFont="1" applyFill="1" applyBorder="1" applyAlignment="1" applyProtection="1">
      <alignment horizontal="right" vertical="center"/>
      <protection/>
    </xf>
    <xf numFmtId="216" fontId="0" fillId="5" borderId="12" xfId="57" applyNumberFormat="1" applyFont="1" applyFill="1" applyBorder="1" applyAlignment="1" applyProtection="1">
      <alignment horizontal="right" vertical="center"/>
      <protection locked="0"/>
    </xf>
    <xf numFmtId="216" fontId="0" fillId="7" borderId="12" xfId="57" applyNumberFormat="1" applyFont="1" applyFill="1" applyBorder="1" applyAlignment="1" applyProtection="1">
      <alignment horizontal="right" vertical="center"/>
      <protection/>
    </xf>
    <xf numFmtId="0" fontId="34" fillId="0" borderId="0" xfId="54" applyNumberFormat="1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vertical="center" wrapText="1"/>
      <protection/>
    </xf>
    <xf numFmtId="49" fontId="36" fillId="0" borderId="0" xfId="54" applyFont="1" applyFill="1" applyAlignment="1" applyProtection="1">
      <alignment wrapText="1"/>
      <protection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vertical="top"/>
      <protection/>
    </xf>
    <xf numFmtId="49" fontId="38" fillId="0" borderId="0" xfId="54" applyFont="1" applyFill="1" applyBorder="1" applyAlignment="1" applyProtection="1">
      <alignment wrapText="1"/>
      <protection/>
    </xf>
    <xf numFmtId="0" fontId="37" fillId="0" borderId="0" xfId="54" applyNumberFormat="1" applyFont="1" applyFill="1" applyAlignment="1" applyProtection="1">
      <alignment horizontal="left" vertical="top" wrapText="1"/>
      <protection/>
    </xf>
    <xf numFmtId="49" fontId="0" fillId="0" borderId="0" xfId="54" applyFont="1" applyFill="1" applyAlignment="1" applyProtection="1">
      <alignment vertical="top" wrapText="1"/>
      <protection/>
    </xf>
    <xf numFmtId="49" fontId="35" fillId="0" borderId="0" xfId="54" applyFont="1" applyFill="1" applyBorder="1" applyAlignment="1" applyProtection="1">
      <alignment wrapText="1"/>
      <protection/>
    </xf>
    <xf numFmtId="49" fontId="40" fillId="0" borderId="19" xfId="54" applyFont="1" applyFill="1" applyBorder="1" applyAlignment="1" applyProtection="1">
      <alignment wrapText="1"/>
      <protection/>
    </xf>
    <xf numFmtId="49" fontId="40" fillId="0" borderId="20" xfId="54" applyFont="1" applyFill="1" applyBorder="1" applyAlignment="1" applyProtection="1">
      <alignment wrapText="1"/>
      <protection/>
    </xf>
    <xf numFmtId="49" fontId="40" fillId="0" borderId="0" xfId="54" applyFont="1" applyFill="1" applyBorder="1" applyAlignment="1" applyProtection="1">
      <alignment wrapText="1"/>
      <protection/>
    </xf>
    <xf numFmtId="49" fontId="41" fillId="0" borderId="20" xfId="54" applyFont="1" applyFill="1" applyBorder="1" applyAlignment="1" applyProtection="1">
      <alignment vertical="center" wrapText="1"/>
      <protection/>
    </xf>
    <xf numFmtId="49" fontId="35" fillId="0" borderId="19" xfId="54" applyFont="1" applyFill="1" applyBorder="1" applyAlignment="1" applyProtection="1">
      <alignment wrapText="1"/>
      <protection/>
    </xf>
    <xf numFmtId="49" fontId="42" fillId="0" borderId="20" xfId="54" applyFont="1" applyFill="1" applyBorder="1" applyAlignment="1" applyProtection="1">
      <alignment horizontal="left" vertical="center" wrapText="1"/>
      <protection/>
    </xf>
    <xf numFmtId="49" fontId="41" fillId="0" borderId="20" xfId="54" applyFont="1" applyFill="1" applyBorder="1" applyAlignment="1" applyProtection="1">
      <alignment horizontal="center" vertical="center" wrapText="1"/>
      <protection/>
    </xf>
    <xf numFmtId="49" fontId="42" fillId="0" borderId="19" xfId="54" applyFont="1" applyFill="1" applyBorder="1" applyAlignment="1" applyProtection="1">
      <alignment horizontal="left" vertical="center" wrapText="1"/>
      <protection/>
    </xf>
    <xf numFmtId="49" fontId="42" fillId="0" borderId="0" xfId="54" applyFont="1" applyFill="1" applyBorder="1" applyAlignment="1" applyProtection="1">
      <alignment horizontal="left" vertical="center" wrapText="1"/>
      <protection/>
    </xf>
    <xf numFmtId="49" fontId="44" fillId="5" borderId="7" xfId="52" applyNumberFormat="1" applyFont="1" applyFill="1" applyBorder="1" applyAlignment="1" applyProtection="1">
      <alignment horizontal="center" vertical="center" wrapText="1"/>
      <protection/>
    </xf>
    <xf numFmtId="49" fontId="40" fillId="8" borderId="0" xfId="54" applyFont="1" applyFill="1" applyBorder="1" applyAlignment="1">
      <alignment wrapText="1"/>
      <protection/>
    </xf>
    <xf numFmtId="49" fontId="44" fillId="12" borderId="7" xfId="52" applyNumberFormat="1" applyFont="1" applyFill="1" applyBorder="1" applyAlignment="1" applyProtection="1">
      <alignment horizontal="center" vertical="center" wrapText="1"/>
      <protection/>
    </xf>
    <xf numFmtId="49" fontId="44" fillId="7" borderId="7" xfId="52" applyNumberFormat="1" applyFont="1" applyFill="1" applyBorder="1" applyAlignment="1" applyProtection="1">
      <alignment horizontal="center" vertical="center" wrapText="1"/>
      <protection/>
    </xf>
    <xf numFmtId="49" fontId="44" fillId="13" borderId="7" xfId="52" applyNumberFormat="1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40" fillId="0" borderId="0" xfId="54" applyFont="1" applyFill="1" applyBorder="1" applyAlignment="1" applyProtection="1">
      <alignment vertical="top" wrapTex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0" fontId="44" fillId="0" borderId="0" xfId="54" applyNumberFormat="1" applyFont="1" applyFill="1" applyBorder="1" applyAlignment="1" applyProtection="1">
      <alignment vertical="top" wrapText="1"/>
      <protection/>
    </xf>
    <xf numFmtId="49" fontId="13" fillId="0" borderId="0" xfId="43" applyNumberFormat="1" applyFont="1" applyFill="1" applyBorder="1" applyAlignment="1" applyProtection="1">
      <alignment wrapText="1"/>
      <protection/>
    </xf>
    <xf numFmtId="49" fontId="13" fillId="0" borderId="0" xfId="43" applyNumberFormat="1" applyFont="1" applyFill="1" applyBorder="1" applyAlignment="1" applyProtection="1">
      <alignment horizontal="left" wrapText="1"/>
      <protection/>
    </xf>
    <xf numFmtId="49" fontId="40" fillId="0" borderId="0" xfId="54" applyFont="1" applyFill="1" applyBorder="1" applyAlignment="1" applyProtection="1">
      <alignment horizontal="right" wrapText="1"/>
      <protection/>
    </xf>
    <xf numFmtId="49" fontId="35" fillId="0" borderId="21" xfId="54" applyFont="1" applyFill="1" applyBorder="1" applyAlignment="1" applyProtection="1">
      <alignment wrapText="1"/>
      <protection/>
    </xf>
    <xf numFmtId="49" fontId="42" fillId="0" borderId="22" xfId="54" applyFont="1" applyFill="1" applyBorder="1" applyAlignment="1" applyProtection="1">
      <alignment horizontal="left" vertical="center" wrapText="1"/>
      <protection/>
    </xf>
    <xf numFmtId="49" fontId="42" fillId="0" borderId="21" xfId="54" applyFont="1" applyFill="1" applyBorder="1" applyAlignment="1" applyProtection="1">
      <alignment horizontal="left" vertical="center" wrapText="1"/>
      <protection/>
    </xf>
    <xf numFmtId="49" fontId="42" fillId="0" borderId="23" xfId="54" applyFont="1" applyFill="1" applyBorder="1" applyAlignment="1" applyProtection="1">
      <alignment horizontal="left" vertical="center" wrapText="1"/>
      <protection/>
    </xf>
    <xf numFmtId="49" fontId="41" fillId="0" borderId="22" xfId="54" applyFont="1" applyFill="1" applyBorder="1" applyAlignment="1" applyProtection="1">
      <alignment vertical="center" wrapText="1"/>
      <protection/>
    </xf>
    <xf numFmtId="49" fontId="0" fillId="0" borderId="0" xfId="56" applyNumberFormat="1" applyFont="1" applyProtection="1">
      <alignment vertical="top"/>
      <protection/>
    </xf>
    <xf numFmtId="49" fontId="0" fillId="0" borderId="0" xfId="61" applyFont="1" applyAlignment="1" applyProtection="1">
      <alignment vertical="center" wrapText="1"/>
      <protection/>
    </xf>
    <xf numFmtId="49" fontId="12" fillId="0" borderId="0" xfId="61" applyFont="1" applyAlignment="1" applyProtection="1">
      <alignment vertical="center"/>
      <protection/>
    </xf>
    <xf numFmtId="49" fontId="0" fillId="0" borderId="0" xfId="49" applyFont="1" applyProtection="1">
      <alignment vertical="top"/>
      <protection/>
    </xf>
    <xf numFmtId="0" fontId="0" fillId="0" borderId="8" xfId="60" applyFont="1" applyFill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horizontal="center" vertical="center"/>
      <protection/>
    </xf>
    <xf numFmtId="0" fontId="0" fillId="0" borderId="8" xfId="64" applyFont="1" applyFill="1" applyBorder="1" applyAlignment="1" applyProtection="1">
      <alignment horizontal="center" vertical="center" wrapText="1"/>
      <protection/>
    </xf>
    <xf numFmtId="0" fontId="50" fillId="8" borderId="0" xfId="57" applyFont="1" applyFill="1" applyBorder="1" applyAlignment="1" applyProtection="1">
      <alignment horizontal="center" vertical="center" wrapText="1"/>
      <protection/>
    </xf>
    <xf numFmtId="0" fontId="0" fillId="0" borderId="8" xfId="58" applyFont="1" applyFill="1" applyBorder="1" applyAlignment="1">
      <alignment horizontal="center" vertical="center" wrapText="1"/>
      <protection/>
    </xf>
    <xf numFmtId="0" fontId="0" fillId="0" borderId="8" xfId="64" applyFont="1" applyFill="1" applyBorder="1" applyAlignment="1" applyProtection="1">
      <alignment horizontal="center" vertical="center" wrapText="1"/>
      <protection hidden="1"/>
    </xf>
    <xf numFmtId="0" fontId="50" fillId="0" borderId="0" xfId="64" applyFont="1" applyBorder="1" applyAlignment="1" applyProtection="1">
      <alignment horizontal="center" vertical="center" wrapText="1"/>
      <protection/>
    </xf>
    <xf numFmtId="0" fontId="0" fillId="0" borderId="8" xfId="65" applyNumberFormat="1" applyFont="1" applyBorder="1" applyAlignment="1" applyProtection="1">
      <alignment horizontal="center" vertical="center" wrapText="1"/>
      <protection/>
    </xf>
    <xf numFmtId="0" fontId="0" fillId="0" borderId="8" xfId="65" applyNumberFormat="1" applyFont="1" applyFill="1" applyBorder="1" applyAlignment="1" applyProtection="1">
      <alignment horizontal="center" vertical="center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49" fontId="45" fillId="0" borderId="0" xfId="44" applyNumberFormat="1" applyFont="1" applyFill="1" applyBorder="1" applyAlignment="1" applyProtection="1">
      <alignment horizontal="left" vertical="top" wrapText="1" indent="1"/>
      <protection/>
    </xf>
    <xf numFmtId="49" fontId="13" fillId="0" borderId="0" xfId="42" applyNumberFormat="1" applyFill="1" applyBorder="1" applyAlignment="1" applyProtection="1">
      <alignment horizontal="left" vertical="top" indent="1"/>
      <protection/>
    </xf>
    <xf numFmtId="22" fontId="0" fillId="0" borderId="0" xfId="60" applyNumberFormat="1" applyFont="1" applyAlignment="1" applyProtection="1">
      <alignment horizontal="left" vertical="center" wrapText="1"/>
      <protection/>
    </xf>
    <xf numFmtId="49" fontId="0" fillId="5" borderId="8" xfId="62" applyNumberFormat="1" applyFont="1" applyFill="1" applyBorder="1" applyAlignment="1" applyProtection="1">
      <alignment horizontal="center" vertical="center" wrapText="1"/>
      <protection locked="0"/>
    </xf>
    <xf numFmtId="49" fontId="0" fillId="13" borderId="8" xfId="6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horizontal="left" vertical="center"/>
      <protection/>
    </xf>
    <xf numFmtId="0" fontId="37" fillId="2" borderId="24" xfId="40" applyNumberFormat="1" applyFont="1" applyFill="1" applyBorder="1" applyAlignment="1">
      <alignment horizontal="center" vertical="center" wrapText="1"/>
      <protection/>
    </xf>
    <xf numFmtId="0" fontId="37" fillId="2" borderId="25" xfId="40" applyNumberFormat="1" applyFont="1" applyFill="1" applyBorder="1" applyAlignment="1">
      <alignment horizontal="center" vertical="center" wrapText="1"/>
      <protection/>
    </xf>
    <xf numFmtId="0" fontId="37" fillId="2" borderId="26" xfId="40" applyNumberFormat="1" applyFont="1" applyFill="1" applyBorder="1" applyAlignment="1">
      <alignment horizontal="center" vertical="center" wrapText="1"/>
      <protection/>
    </xf>
    <xf numFmtId="0" fontId="40" fillId="0" borderId="0" xfId="54" applyNumberFormat="1" applyFont="1" applyFill="1" applyBorder="1" applyAlignment="1" applyProtection="1">
      <alignment horizontal="justify" vertical="top" wrapText="1"/>
      <protection/>
    </xf>
    <xf numFmtId="49" fontId="45" fillId="0" borderId="0" xfId="44" applyNumberFormat="1" applyFont="1" applyFill="1" applyBorder="1" applyAlignment="1" applyProtection="1">
      <alignment horizontal="left" vertical="center" wrapText="1"/>
      <protection/>
    </xf>
    <xf numFmtId="49" fontId="40" fillId="8" borderId="27" xfId="54" applyFont="1" applyFill="1" applyBorder="1" applyAlignment="1">
      <alignment vertical="center" wrapText="1"/>
      <protection/>
    </xf>
    <xf numFmtId="49" fontId="40" fillId="8" borderId="0" xfId="54" applyFont="1" applyFill="1" applyBorder="1" applyAlignment="1">
      <alignment vertical="center" wrapText="1"/>
      <protection/>
    </xf>
    <xf numFmtId="49" fontId="40" fillId="8" borderId="27" xfId="54" applyFont="1" applyFill="1" applyBorder="1" applyAlignment="1">
      <alignment horizontal="left" vertical="center" wrapText="1"/>
      <protection/>
    </xf>
    <xf numFmtId="49" fontId="40" fillId="8" borderId="0" xfId="54" applyFont="1" applyFill="1" applyBorder="1" applyAlignment="1">
      <alignment horizontal="left" vertical="center" wrapText="1"/>
      <protection/>
    </xf>
    <xf numFmtId="49" fontId="40" fillId="0" borderId="0" xfId="54" applyFont="1" applyFill="1" applyBorder="1" applyAlignment="1" applyProtection="1">
      <alignment horizontal="justify" vertical="justify" wrapText="1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0" fontId="37" fillId="0" borderId="0" xfId="34" applyFont="1" applyFill="1" applyBorder="1" applyAlignment="1" applyProtection="1">
      <alignment horizontal="right" vertical="center" wrapText="1"/>
      <protection/>
    </xf>
    <xf numFmtId="0" fontId="37" fillId="0" borderId="0" xfId="34" applyFont="1" applyFill="1" applyBorder="1" applyAlignment="1" applyProtection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45" fillId="0" borderId="0" xfId="44" applyNumberFormat="1" applyFont="1" applyFill="1" applyBorder="1" applyAlignment="1" applyProtection="1">
      <alignment horizontal="left" vertical="center" wrapText="1" inden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49" fontId="37" fillId="0" borderId="0" xfId="30" applyNumberFormat="1" applyFont="1" applyFill="1" applyBorder="1" applyAlignment="1" applyProtection="1">
      <alignment horizontal="left" vertical="center" wrapText="1" indent="1"/>
      <protection/>
    </xf>
    <xf numFmtId="49" fontId="37" fillId="0" borderId="0" xfId="30" applyNumberFormat="1" applyFill="1" applyBorder="1" applyAlignment="1" applyProtection="1">
      <alignment horizontal="left" vertical="center" wrapText="1" indent="1"/>
      <protection/>
    </xf>
    <xf numFmtId="0" fontId="40" fillId="0" borderId="0" xfId="54" applyNumberFormat="1" applyFont="1" applyFill="1" applyBorder="1" applyAlignment="1" applyProtection="1">
      <alignment horizontal="left" vertical="center" wrapText="1"/>
      <protection/>
    </xf>
    <xf numFmtId="0" fontId="40" fillId="0" borderId="0" xfId="54" applyNumberFormat="1" applyFont="1" applyFill="1" applyBorder="1" applyAlignment="1" applyProtection="1">
      <alignment horizontal="left" vertical="top" wrapText="1"/>
      <protection/>
    </xf>
    <xf numFmtId="49" fontId="45" fillId="0" borderId="0" xfId="44" applyNumberFormat="1" applyFont="1" applyFill="1" applyBorder="1" applyAlignment="1" applyProtection="1">
      <alignment horizontal="left" vertical="top" wrapText="1"/>
      <protection/>
    </xf>
    <xf numFmtId="49" fontId="40" fillId="0" borderId="0" xfId="54" applyFont="1" applyFill="1" applyBorder="1" applyAlignment="1" applyProtection="1">
      <alignment horizontal="left" wrapText="1"/>
      <protection/>
    </xf>
    <xf numFmtId="0" fontId="18" fillId="0" borderId="6" xfId="66" applyFont="1" applyBorder="1" applyAlignment="1">
      <alignment horizontal="center" vertical="center" wrapText="1"/>
      <protection/>
    </xf>
    <xf numFmtId="0" fontId="0" fillId="0" borderId="28" xfId="57" applyFont="1" applyFill="1" applyBorder="1" applyAlignment="1" applyProtection="1">
      <alignment horizontal="center" wrapText="1"/>
      <protection/>
    </xf>
    <xf numFmtId="0" fontId="18" fillId="0" borderId="29" xfId="57" applyFont="1" applyFill="1" applyBorder="1" applyAlignment="1" applyProtection="1">
      <alignment horizontal="center" vertical="center" wrapText="1"/>
      <protection/>
    </xf>
    <xf numFmtId="0" fontId="9" fillId="0" borderId="0" xfId="57" applyFont="1" applyAlignment="1" applyProtection="1">
      <alignment horizontal="left" vertical="center" wrapText="1"/>
      <protection/>
    </xf>
    <xf numFmtId="0" fontId="0" fillId="0" borderId="0" xfId="57" applyFont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0" fontId="0" fillId="5" borderId="8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58" applyFont="1" applyFill="1" applyBorder="1" applyAlignment="1">
      <alignment horizontal="center" vertical="center" wrapText="1"/>
      <protection/>
    </xf>
    <xf numFmtId="0" fontId="9" fillId="0" borderId="29" xfId="57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8" xfId="58" applyFont="1" applyFill="1" applyBorder="1" applyAlignment="1">
      <alignment horizontal="center" vertical="center" wrapText="1" shrinkToFit="1"/>
      <protection/>
    </xf>
    <xf numFmtId="0" fontId="9" fillId="0" borderId="8" xfId="57" applyFont="1" applyFill="1" applyBorder="1" applyAlignment="1" applyProtection="1">
      <alignment horizontal="center" vertical="center" wrapText="1"/>
      <protection/>
    </xf>
    <xf numFmtId="0" fontId="9" fillId="2" borderId="8" xfId="65" applyNumberFormat="1" applyFont="1" applyFill="1" applyBorder="1" applyAlignment="1" applyProtection="1">
      <alignment horizontal="center" vertical="center"/>
      <protection/>
    </xf>
    <xf numFmtId="0" fontId="9" fillId="2" borderId="12" xfId="65" applyNumberFormat="1" applyFont="1" applyFill="1" applyBorder="1" applyAlignment="1" applyProtection="1">
      <alignment horizontal="center" vertical="center"/>
      <protection/>
    </xf>
    <xf numFmtId="0" fontId="18" fillId="0" borderId="6" xfId="66" applyFont="1" applyBorder="1" applyAlignment="1">
      <alignment horizontal="center" vertical="center"/>
      <protection/>
    </xf>
    <xf numFmtId="0" fontId="13" fillId="0" borderId="0" xfId="45" applyNumberFormat="1" applyFont="1" applyFill="1" applyBorder="1" applyAlignment="1" applyProtection="1">
      <alignment horizontal="center" vertical="center"/>
      <protection/>
    </xf>
    <xf numFmtId="49" fontId="13" fillId="0" borderId="0" xfId="45" applyNumberFormat="1" applyFont="1" applyBorder="1" applyAlignment="1" applyProtection="1">
      <alignment horizontal="center" vertical="center"/>
      <protection/>
    </xf>
    <xf numFmtId="0" fontId="0" fillId="0" borderId="16" xfId="45" applyNumberFormat="1" applyFont="1" applyBorder="1" applyAlignment="1" applyProtection="1">
      <alignment horizontal="center" vertical="center"/>
      <protection/>
    </xf>
    <xf numFmtId="0" fontId="0" fillId="0" borderId="12" xfId="45" applyNumberFormat="1" applyFont="1" applyBorder="1" applyAlignment="1" applyProtection="1">
      <alignment horizontal="center" vertical="center"/>
      <protection/>
    </xf>
    <xf numFmtId="0" fontId="0" fillId="0" borderId="16" xfId="65" applyNumberFormat="1" applyFont="1" applyFill="1" applyBorder="1" applyAlignment="1" applyProtection="1">
      <alignment horizontal="left" vertical="center" wrapText="1"/>
      <protection/>
    </xf>
    <xf numFmtId="0" fontId="0" fillId="0" borderId="12" xfId="65" applyNumberFormat="1" applyFont="1" applyFill="1" applyBorder="1" applyAlignment="1" applyProtection="1">
      <alignment horizontal="left" vertical="center" wrapText="1"/>
      <protection/>
    </xf>
    <xf numFmtId="1" fontId="0" fillId="0" borderId="16" xfId="45" applyNumberFormat="1" applyFont="1" applyBorder="1" applyAlignment="1" applyProtection="1">
      <alignment horizontal="center" vertical="center"/>
      <protection/>
    </xf>
    <xf numFmtId="1" fontId="0" fillId="0" borderId="12" xfId="45" applyNumberFormat="1" applyFont="1" applyBorder="1" applyAlignment="1" applyProtection="1">
      <alignment horizontal="center" vertical="center"/>
      <protection/>
    </xf>
    <xf numFmtId="49" fontId="0" fillId="13" borderId="16" xfId="65" applyNumberFormat="1" applyFont="1" applyFill="1" applyBorder="1" applyAlignment="1" applyProtection="1">
      <alignment horizontal="left" vertical="center" wrapText="1"/>
      <protection locked="0"/>
    </xf>
    <xf numFmtId="49" fontId="0" fillId="13" borderId="12" xfId="65" applyNumberFormat="1" applyFont="1" applyFill="1" applyBorder="1" applyAlignment="1" applyProtection="1">
      <alignment horizontal="left" vertical="center" wrapText="1"/>
      <protection locked="0"/>
    </xf>
  </cellXfs>
  <cellStyles count="5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" xfId="43"/>
    <cellStyle name="Гиперссылка 4" xfId="44"/>
    <cellStyle name="Гиперссылка_FORM3.1.2013(v2.0)" xfId="45"/>
    <cellStyle name="Заголовок" xfId="46"/>
    <cellStyle name="ЗаголовокСтолбца" xfId="47"/>
    <cellStyle name="Значение" xfId="48"/>
    <cellStyle name="Обычный 10" xfId="49"/>
    <cellStyle name="Обычный 12" xfId="50"/>
    <cellStyle name="Обычный 12 2" xfId="51"/>
    <cellStyle name="Обычный 2" xfId="52"/>
    <cellStyle name="Обычный 3" xfId="53"/>
    <cellStyle name="Обычный 3 3" xfId="54"/>
    <cellStyle name="Обычный 4_test_расчет тепловой энергии - для разработки 30 03 11" xfId="55"/>
    <cellStyle name="Обычный_46EE(v6.1.1)" xfId="56"/>
    <cellStyle name="Обычный_FORM3.1" xfId="57"/>
    <cellStyle name="Обычный_FORM7" xfId="58"/>
    <cellStyle name="Обычный_INVEST.WARM.PLAN.4.78(v0.1)" xfId="59"/>
    <cellStyle name="Обычный_MINENERGO.340.PRIL79(v0.1)" xfId="60"/>
    <cellStyle name="Обычный_PREDEL.JKH.2010(v1.3)" xfId="61"/>
    <cellStyle name="Обычный_SIMPLE_1_massive2" xfId="62"/>
    <cellStyle name="Обычный_SIMPLE_1_massive3" xfId="63"/>
    <cellStyle name="Обычный_Форма 4 Станция" xfId="64"/>
    <cellStyle name="Обычный_Форма3" xfId="65"/>
    <cellStyle name="Обычный_Шаблон по источникам для Модуля Реестр (2)" xfId="66"/>
    <cellStyle name="Обычный_эскиз паспорта_9" xfId="67"/>
    <cellStyle name="Followed Hyperlink" xfId="68"/>
    <cellStyle name="Стиль 1" xfId="69"/>
    <cellStyle name="Формула" xfId="70"/>
    <cellStyle name="ФормулаВБ_Мониторинг инвестиций" xfId="71"/>
    <cellStyle name="ФормулаНаКонтроль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3.png" /><Relationship Id="rId3" Type="http://schemas.openxmlformats.org/officeDocument/2006/relationships/image" Target="../media/image22.png" /><Relationship Id="rId4" Type="http://schemas.openxmlformats.org/officeDocument/2006/relationships/image" Target="../media/image21.png" /><Relationship Id="rId5" Type="http://schemas.openxmlformats.org/officeDocument/2006/relationships/image" Target="../media/image20.png" /><Relationship Id="rId6" Type="http://schemas.openxmlformats.org/officeDocument/2006/relationships/image" Target="../media/image19.png" /><Relationship Id="rId7" Type="http://schemas.openxmlformats.org/officeDocument/2006/relationships/image" Target="../media/image18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Relationship Id="rId10" Type="http://schemas.openxmlformats.org/officeDocument/2006/relationships/image" Target="../media/image4.png" /><Relationship Id="rId11" Type="http://schemas.openxmlformats.org/officeDocument/2006/relationships/image" Target="../media/image5.png" /><Relationship Id="rId12" Type="http://schemas.openxmlformats.org/officeDocument/2006/relationships/image" Target="../media/image6.png" /><Relationship Id="rId13" Type="http://schemas.openxmlformats.org/officeDocument/2006/relationships/image" Target="../media/image17.png" /><Relationship Id="rId14" Type="http://schemas.openxmlformats.org/officeDocument/2006/relationships/image" Target="../media/image7.png" /><Relationship Id="rId15" Type="http://schemas.openxmlformats.org/officeDocument/2006/relationships/image" Target="../media/image8.png" /><Relationship Id="rId16" Type="http://schemas.openxmlformats.org/officeDocument/2006/relationships/image" Target="../media/image9.png" /><Relationship Id="rId17" Type="http://schemas.openxmlformats.org/officeDocument/2006/relationships/image" Target="../media/image10.png" /><Relationship Id="rId18" Type="http://schemas.openxmlformats.org/officeDocument/2006/relationships/image" Target="../media/image11.png" /><Relationship Id="rId19" Type="http://schemas.openxmlformats.org/officeDocument/2006/relationships/image" Target="../media/image12.png" /><Relationship Id="rId20" Type="http://schemas.openxmlformats.org/officeDocument/2006/relationships/image" Target="../media/image13.png" /><Relationship Id="rId21" Type="http://schemas.openxmlformats.org/officeDocument/2006/relationships/image" Target="../media/image14.png" /><Relationship Id="rId22" Type="http://schemas.openxmlformats.org/officeDocument/2006/relationships/image" Target="../media/image15.png" /><Relationship Id="rId23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grpSp>
      <xdr:nvGrpSpPr>
        <xdr:cNvPr id="1" name="InstrBlock_8"/>
        <xdr:cNvGrpSpPr>
          <a:grpSpLocks/>
        </xdr:cNvGrpSpPr>
      </xdr:nvGrpSpPr>
      <xdr:grpSpPr>
        <a:xfrm>
          <a:off x="219075" y="3838575"/>
          <a:ext cx="2066925" cy="466725"/>
          <a:chOff x="23" y="454"/>
          <a:chExt cx="217" cy="49"/>
        </a:xfrm>
        <a:solidFill>
          <a:srgbClr val="FFFFFF"/>
        </a:solidFill>
      </xdr:grpSpPr>
      <xdr:sp macro="[0]!Instruction.BlockClick">
        <xdr:nvSpPr>
          <xdr:cNvPr id="2" name="InstrBlock_8"/>
          <xdr:cNvSpPr txBox="1">
            <a:spLocks noChangeArrowheads="1"/>
          </xdr:cNvSpPr>
        </xdr:nvSpPr>
        <xdr:spPr>
          <a:xfrm>
            <a:off x="23" y="454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Обновление</a:t>
            </a:r>
          </a:p>
        </xdr:txBody>
      </xdr:sp>
      <xdr:pic macro="[0]!Instruction.BlockClick">
        <xdr:nvPicPr>
          <xdr:cNvPr id="3" name="InstrImg_8" descr="icon8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455"/>
            <a:ext cx="45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grpSp>
      <xdr:nvGrpSpPr>
        <xdr:cNvPr id="4" name="InstrBlock_7"/>
        <xdr:cNvGrpSpPr>
          <a:grpSpLocks/>
        </xdr:cNvGrpSpPr>
      </xdr:nvGrpSpPr>
      <xdr:grpSpPr>
        <a:xfrm>
          <a:off x="219075" y="3371850"/>
          <a:ext cx="2066925" cy="466725"/>
          <a:chOff x="23" y="405"/>
          <a:chExt cx="217" cy="49"/>
        </a:xfrm>
        <a:solidFill>
          <a:srgbClr val="FFFFFF"/>
        </a:solidFill>
      </xdr:grpSpPr>
      <xdr:sp macro="[0]!Instruction.BlockClick">
        <xdr:nvSpPr>
          <xdr:cNvPr id="5" name="InstrBlock_7"/>
          <xdr:cNvSpPr txBox="1">
            <a:spLocks noChangeArrowheads="1"/>
          </xdr:cNvSpPr>
        </xdr:nvSpPr>
        <xdr:spPr>
          <a:xfrm>
            <a:off x="23" y="405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Консультация по методологии заполнения</a:t>
            </a:r>
          </a:p>
        </xdr:txBody>
      </xdr:sp>
      <xdr:pic macro="[0]!Instruction.BlockClick">
        <xdr:nvPicPr>
          <xdr:cNvPr id="6" name="InstrImg_7" descr="ic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411"/>
            <a:ext cx="40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grpSp>
      <xdr:nvGrpSpPr>
        <xdr:cNvPr id="7" name="InstrBlock_6" hidden="1"/>
        <xdr:cNvGrpSpPr>
          <a:grpSpLocks/>
        </xdr:cNvGrpSpPr>
      </xdr:nvGrpSpPr>
      <xdr:grpSpPr>
        <a:xfrm>
          <a:off x="219075" y="2914650"/>
          <a:ext cx="2066925" cy="457200"/>
          <a:chOff x="23" y="356"/>
          <a:chExt cx="217" cy="49"/>
        </a:xfrm>
        <a:solidFill>
          <a:srgbClr val="FFFFFF"/>
        </a:solidFill>
      </xdr:grpSpPr>
      <xdr:sp>
        <xdr:nvSpPr>
          <xdr:cNvPr id="8" name="InstrBlock_6" hidden="1"/>
          <xdr:cNvSpPr txBox="1">
            <a:spLocks noChangeArrowheads="1"/>
          </xdr:cNvSpPr>
        </xdr:nvSpPr>
        <xdr:spPr>
          <a:xfrm>
            <a:off x="23" y="356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Методология заполнения</a:t>
            </a:r>
          </a:p>
        </xdr:txBody>
      </xdr:sp>
      <xdr:pic>
        <xdr:nvPicPr>
          <xdr:cNvPr id="9" name="InstrImg_6" descr="icon6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" y="36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grpSp>
      <xdr:nvGrpSpPr>
        <xdr:cNvPr id="10" name="InstrBlock_5"/>
        <xdr:cNvGrpSpPr>
          <a:grpSpLocks/>
        </xdr:cNvGrpSpPr>
      </xdr:nvGrpSpPr>
      <xdr:grpSpPr>
        <a:xfrm>
          <a:off x="219075" y="2914650"/>
          <a:ext cx="2066925" cy="457200"/>
          <a:chOff x="23" y="307"/>
          <a:chExt cx="217" cy="49"/>
        </a:xfrm>
        <a:solidFill>
          <a:srgbClr val="FFFFFF"/>
        </a:solidFill>
      </xdr:grpSpPr>
      <xdr:sp macro="[0]!Instruction.BlockClick">
        <xdr:nvSpPr>
          <xdr:cNvPr id="11" name="InstrBlock_5"/>
          <xdr:cNvSpPr txBox="1">
            <a:spLocks noChangeArrowheads="1"/>
          </xdr:cNvSpPr>
        </xdr:nvSpPr>
        <xdr:spPr>
          <a:xfrm>
            <a:off x="23" y="307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Организационно-технические консультации</a:t>
            </a:r>
          </a:p>
        </xdr:txBody>
      </xdr:sp>
      <xdr:pic macro="[0]!Instruction.BlockClick">
        <xdr:nvPicPr>
          <xdr:cNvPr id="12" name="InstrImg_5" descr="icon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" y="31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grpSp>
      <xdr:nvGrpSpPr>
        <xdr:cNvPr id="13" name="InstrBlock_4"/>
        <xdr:cNvGrpSpPr>
          <a:grpSpLocks/>
        </xdr:cNvGrpSpPr>
      </xdr:nvGrpSpPr>
      <xdr:grpSpPr>
        <a:xfrm>
          <a:off x="219075" y="2447925"/>
          <a:ext cx="2066925" cy="466725"/>
          <a:chOff x="23" y="258"/>
          <a:chExt cx="217" cy="49"/>
        </a:xfrm>
        <a:solidFill>
          <a:srgbClr val="FFFFFF"/>
        </a:solidFill>
      </xdr:grpSpPr>
      <xdr:sp macro="[0]!Instruction.BlockClick">
        <xdr:nvSpPr>
          <xdr:cNvPr id="14" name="InstrBlock_4"/>
          <xdr:cNvSpPr txBox="1">
            <a:spLocks noChangeArrowheads="1"/>
          </xdr:cNvSpPr>
        </xdr:nvSpPr>
        <xdr:spPr>
          <a:xfrm>
            <a:off x="23" y="258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Проверка отчёта</a:t>
            </a:r>
          </a:p>
        </xdr:txBody>
      </xdr:sp>
      <xdr:pic macro="[0]!Instruction.BlockClick">
        <xdr:nvPicPr>
          <xdr:cNvPr id="15" name="InstrImg_4" descr="icon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8" y="26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grpSp>
      <xdr:nvGrpSpPr>
        <xdr:cNvPr id="16" name="InstrBlock_3"/>
        <xdr:cNvGrpSpPr>
          <a:grpSpLocks/>
        </xdr:cNvGrpSpPr>
      </xdr:nvGrpSpPr>
      <xdr:grpSpPr>
        <a:xfrm>
          <a:off x="219075" y="1981200"/>
          <a:ext cx="2066925" cy="466725"/>
          <a:chOff x="23" y="209"/>
          <a:chExt cx="217" cy="49"/>
        </a:xfrm>
        <a:solidFill>
          <a:srgbClr val="FFFFFF"/>
        </a:solidFill>
      </xdr:grpSpPr>
      <xdr:sp macro="[0]!Instruction.BlockClick">
        <xdr:nvSpPr>
          <xdr:cNvPr id="17" name="InstrBlock_3"/>
          <xdr:cNvSpPr txBox="1">
            <a:spLocks noChangeArrowheads="1"/>
          </xdr:cNvSpPr>
        </xdr:nvSpPr>
        <xdr:spPr>
          <a:xfrm>
            <a:off x="23" y="209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Работа с реестрами</a:t>
            </a:r>
          </a:p>
        </xdr:txBody>
      </xdr:sp>
      <xdr:pic macro="[0]!Instruction.BlockClick">
        <xdr:nvPicPr>
          <xdr:cNvPr id="18" name="InstrImg_3" descr="icon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8" y="21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grpSp>
      <xdr:nvGrpSpPr>
        <xdr:cNvPr id="19" name="InstrBlock_2"/>
        <xdr:cNvGrpSpPr>
          <a:grpSpLocks/>
        </xdr:cNvGrpSpPr>
      </xdr:nvGrpSpPr>
      <xdr:grpSpPr>
        <a:xfrm>
          <a:off x="219075" y="1524000"/>
          <a:ext cx="2066925" cy="457200"/>
          <a:chOff x="23" y="160"/>
          <a:chExt cx="217" cy="49"/>
        </a:xfrm>
        <a:solidFill>
          <a:srgbClr val="FFFFFF"/>
        </a:solidFill>
      </xdr:grpSpPr>
      <xdr:sp macro="[0]!Instruction.BlockClick">
        <xdr:nvSpPr>
          <xdr:cNvPr id="20" name="InstrBlock_2"/>
          <xdr:cNvSpPr txBox="1">
            <a:spLocks noChangeArrowheads="1"/>
          </xdr:cNvSpPr>
        </xdr:nvSpPr>
        <xdr:spPr>
          <a:xfrm>
            <a:off x="23" y="160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Условные обозначения</a:t>
            </a:r>
          </a:p>
        </xdr:txBody>
      </xdr:sp>
      <xdr:pic macro="[0]!Instruction.BlockClick">
        <xdr:nvPicPr>
          <xdr:cNvPr id="21" name="InstrImg_2" descr="icon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163"/>
            <a:ext cx="4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247650</xdr:colOff>
      <xdr:row>69</xdr:row>
      <xdr:rowOff>66675</xdr:rowOff>
    </xdr:from>
    <xdr:to>
      <xdr:col>24</xdr:col>
      <xdr:colOff>152400</xdr:colOff>
      <xdr:row>69</xdr:row>
      <xdr:rowOff>247650</xdr:rowOff>
    </xdr:to>
    <xdr:pic>
      <xdr:nvPicPr>
        <xdr:cNvPr id="22" name="PAGE_LAST_INACTIVE" descr="tick_circle_3887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39150" y="45720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69</xdr:row>
      <xdr:rowOff>66675</xdr:rowOff>
    </xdr:from>
    <xdr:to>
      <xdr:col>19</xdr:col>
      <xdr:colOff>285750</xdr:colOff>
      <xdr:row>69</xdr:row>
      <xdr:rowOff>247650</xdr:rowOff>
    </xdr:to>
    <xdr:pic>
      <xdr:nvPicPr>
        <xdr:cNvPr id="23" name="PAGE_FIRST_INACTIVE" descr="tick_circle_3887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96125" y="45720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69</xdr:row>
      <xdr:rowOff>28575</xdr:rowOff>
    </xdr:from>
    <xdr:to>
      <xdr:col>20</xdr:col>
      <xdr:colOff>266700</xdr:colOff>
      <xdr:row>69</xdr:row>
      <xdr:rowOff>295275</xdr:rowOff>
    </xdr:to>
    <xdr:pic>
      <xdr:nvPicPr>
        <xdr:cNvPr id="24" name="PAGE_BACK_INACTIVE" descr="tick_circle_3887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05675" y="45720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266700</xdr:colOff>
      <xdr:row>69</xdr:row>
      <xdr:rowOff>28575</xdr:rowOff>
    </xdr:from>
    <xdr:to>
      <xdr:col>23</xdr:col>
      <xdr:colOff>238125</xdr:colOff>
      <xdr:row>69</xdr:row>
      <xdr:rowOff>295275</xdr:rowOff>
    </xdr:to>
    <xdr:pic>
      <xdr:nvPicPr>
        <xdr:cNvPr id="25" name="PAGE_NEXT_INACTIVE" descr="tick_circle_3887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45720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98</xdr:row>
      <xdr:rowOff>114300</xdr:rowOff>
    </xdr:from>
    <xdr:to>
      <xdr:col>9</xdr:col>
      <xdr:colOff>180975</xdr:colOff>
      <xdr:row>100</xdr:row>
      <xdr:rowOff>161925</xdr:rowOff>
    </xdr:to>
    <xdr:sp macro="[0]!Instruction.cmdGetUpdate_Click">
      <xdr:nvSpPr>
        <xdr:cNvPr id="26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98</xdr:row>
      <xdr:rowOff>114300</xdr:rowOff>
    </xdr:from>
    <xdr:to>
      <xdr:col>15</xdr:col>
      <xdr:colOff>104775</xdr:colOff>
      <xdr:row>100</xdr:row>
      <xdr:rowOff>161925</xdr:rowOff>
    </xdr:to>
    <xdr:sp macro="[0]!Instruction.cmdShowHideUpdateLog_Click">
      <xdr:nvSpPr>
        <xdr:cNvPr id="27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8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grpSp>
      <xdr:nvGrpSpPr>
        <xdr:cNvPr id="31" name="InstrBlock_1"/>
        <xdr:cNvGrpSpPr>
          <a:grpSpLocks/>
        </xdr:cNvGrpSpPr>
      </xdr:nvGrpSpPr>
      <xdr:grpSpPr>
        <a:xfrm>
          <a:off x="219075" y="1057275"/>
          <a:ext cx="2066925" cy="466725"/>
          <a:chOff x="23" y="111"/>
          <a:chExt cx="217" cy="49"/>
        </a:xfrm>
        <a:solidFill>
          <a:srgbClr val="FFFFFF"/>
        </a:solidFill>
      </xdr:grpSpPr>
      <xdr:sp macro="[0]!Instruction.BlockClick">
        <xdr:nvSpPr>
          <xdr:cNvPr id="32" name="InstrBlock_1"/>
          <xdr:cNvSpPr txBox="1">
            <a:spLocks noChangeArrowheads="1"/>
          </xdr:cNvSpPr>
        </xdr:nvSpPr>
        <xdr:spPr>
          <a:xfrm>
            <a:off x="23" y="111"/>
            <a:ext cx="217" cy="49"/>
          </a:xfrm>
          <a:prstGeom prst="rect">
            <a:avLst/>
          </a:prstGeom>
          <a:solidFill>
            <a:srgbClr val="FFC17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Технические требования</a:t>
            </a:r>
          </a:p>
        </xdr:txBody>
      </xdr:sp>
      <xdr:pic macro="[0]!Instruction.BlockClick">
        <xdr:nvPicPr>
          <xdr:cNvPr id="33" name="InstrImg_1" descr="icon1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30" y="117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4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5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36" name="chkGetUpdatesTrue" descr="check_yes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37" name="chkNoUpdatesFalse" descr="check_n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38" name="chkNoUpdatesTrue" descr="check_yes.jpg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39" name="chkGetUpdatesFalse" descr="check_no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98</xdr:row>
      <xdr:rowOff>104775</xdr:rowOff>
    </xdr:from>
    <xdr:to>
      <xdr:col>5</xdr:col>
      <xdr:colOff>180975</xdr:colOff>
      <xdr:row>100</xdr:row>
      <xdr:rowOff>142875</xdr:rowOff>
    </xdr:to>
    <xdr:pic macro="[0]!Instruction.cmdGetUpdate_Click">
      <xdr:nvPicPr>
        <xdr:cNvPr id="40" name="cmdGetUpdateImg" descr="icon11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98</xdr:row>
      <xdr:rowOff>104775</xdr:rowOff>
    </xdr:from>
    <xdr:to>
      <xdr:col>11</xdr:col>
      <xdr:colOff>104775</xdr:colOff>
      <xdr:row>100</xdr:row>
      <xdr:rowOff>142875</xdr:rowOff>
    </xdr:to>
    <xdr:pic macro="[0]!Instruction.cmdShowHideUpdateLog_Click">
      <xdr:nvPicPr>
        <xdr:cNvPr id="41" name="cmdShowHideUpdateLogImg" descr="icon13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42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43" name="cmdAct_2" descr="icon15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 macro="[0]!Instruction.cmdGetUpdate_Click">
      <xdr:nvSpPr>
        <xdr:cNvPr id="44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45" name="cmdNoAct_2" descr="icon16.png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46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47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69</xdr:row>
      <xdr:rowOff>57150</xdr:rowOff>
    </xdr:from>
    <xdr:to>
      <xdr:col>24</xdr:col>
      <xdr:colOff>142875</xdr:colOff>
      <xdr:row>69</xdr:row>
      <xdr:rowOff>238125</xdr:rowOff>
    </xdr:to>
    <xdr:pic macro="[0]!modInstruction.Process_Page_Last">
      <xdr:nvPicPr>
        <xdr:cNvPr id="48" name="PAGE_LAST" descr="tick_circle_3887.png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448675" y="45720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95250</xdr:colOff>
      <xdr:row>69</xdr:row>
      <xdr:rowOff>57150</xdr:rowOff>
    </xdr:from>
    <xdr:to>
      <xdr:col>19</xdr:col>
      <xdr:colOff>276225</xdr:colOff>
      <xdr:row>69</xdr:row>
      <xdr:rowOff>238125</xdr:rowOff>
    </xdr:to>
    <xdr:pic macro="[0]!modInstruction.Process_Page_First">
      <xdr:nvPicPr>
        <xdr:cNvPr id="49" name="PAGE_FIRST" descr="tick_circle_3887.png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05650" y="45720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69</xdr:row>
      <xdr:rowOff>28575</xdr:rowOff>
    </xdr:from>
    <xdr:to>
      <xdr:col>20</xdr:col>
      <xdr:colOff>257175</xdr:colOff>
      <xdr:row>69</xdr:row>
      <xdr:rowOff>276225</xdr:rowOff>
    </xdr:to>
    <xdr:pic macro="[0]!modInstruction.Process_Page_Back">
      <xdr:nvPicPr>
        <xdr:cNvPr id="50" name="PAGE_BACK" descr="tick_circle_3887.png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15200" y="45720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276225</xdr:colOff>
      <xdr:row>69</xdr:row>
      <xdr:rowOff>28575</xdr:rowOff>
    </xdr:from>
    <xdr:to>
      <xdr:col>23</xdr:col>
      <xdr:colOff>228600</xdr:colOff>
      <xdr:row>69</xdr:row>
      <xdr:rowOff>276225</xdr:rowOff>
    </xdr:to>
    <xdr:pic macro="[0]!modInstruction.Process_Page_Next">
      <xdr:nvPicPr>
        <xdr:cNvPr id="51" name="PAGE_NEXT" descr="tick_circle_3887.png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72450" y="45720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69</xdr:row>
      <xdr:rowOff>47625</xdr:rowOff>
    </xdr:from>
    <xdr:to>
      <xdr:col>22</xdr:col>
      <xdr:colOff>228600</xdr:colOff>
      <xdr:row>69</xdr:row>
      <xdr:rowOff>257175</xdr:rowOff>
    </xdr:to>
    <xdr:sp>
      <xdr:nvSpPr>
        <xdr:cNvPr id="52" name="PAGE_NUMBER_AREA"/>
        <xdr:cNvSpPr>
          <a:spLocks/>
        </xdr:cNvSpPr>
      </xdr:nvSpPr>
      <xdr:spPr>
        <a:xfrm>
          <a:off x="7620000" y="4572000"/>
          <a:ext cx="504825" cy="0"/>
        </a:xfrm>
        <a:prstGeom prst="roundRect">
          <a:avLst/>
        </a:prstGeom>
        <a:solidFill>
          <a:srgbClr val="FFFFFF"/>
        </a:solidFill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1/1</a:t>
          </a:r>
        </a:p>
      </xdr:txBody>
    </xdr:sp>
    <xdr:clientData/>
  </xdr:twoCellAnchor>
  <xdr:twoCellAnchor>
    <xdr:from>
      <xdr:col>19</xdr:col>
      <xdr:colOff>161925</xdr:colOff>
      <xdr:row>1</xdr:row>
      <xdr:rowOff>38100</xdr:rowOff>
    </xdr:from>
    <xdr:to>
      <xdr:col>25</xdr:col>
      <xdr:colOff>0</xdr:colOff>
      <xdr:row>2</xdr:row>
      <xdr:rowOff>152400</xdr:rowOff>
    </xdr:to>
    <xdr:sp macro="[0]!modInstruction.cmdStart_Click_Handler">
      <xdr:nvSpPr>
        <xdr:cNvPr id="53" name="cmdStart" hidden="1"/>
        <xdr:cNvSpPr>
          <a:spLocks/>
        </xdr:cNvSpPr>
      </xdr:nvSpPr>
      <xdr:spPr>
        <a:xfrm>
          <a:off x="7172325" y="171450"/>
          <a:ext cx="1609725" cy="32385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9</xdr:row>
      <xdr:rowOff>57150</xdr:rowOff>
    </xdr:from>
    <xdr:to>
      <xdr:col>5</xdr:col>
      <xdr:colOff>2619375</xdr:colOff>
      <xdr:row>9</xdr:row>
      <xdr:rowOff>342900</xdr:rowOff>
    </xdr:to>
    <xdr:sp macro="[0]!modList00.cmdOrgChoice_Click_Handler">
      <xdr:nvSpPr>
        <xdr:cNvPr id="1" name="cmdOrgChoice"/>
        <xdr:cNvSpPr>
          <a:spLocks/>
        </xdr:cNvSpPr>
      </xdr:nvSpPr>
      <xdr:spPr>
        <a:xfrm>
          <a:off x="3743325" y="1419225"/>
          <a:ext cx="1838325" cy="2857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H15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pport.eias.ru/index.php?a=add&amp;catid=5" TargetMode="External" /><Relationship Id="rId2" Type="http://schemas.openxmlformats.org/officeDocument/2006/relationships/hyperlink" Target="mailto:sp@eias.ru" TargetMode="External" /><Relationship Id="rId3" Type="http://schemas.openxmlformats.org/officeDocument/2006/relationships/hyperlink" Target="http://eiasfst.ru/?page=show_distrs" TargetMode="External" /><Relationship Id="rId4" Type="http://schemas.openxmlformats.org/officeDocument/2006/relationships/hyperlink" Target="http://support.eias.ru/index.php?a=add&amp;catid=5" TargetMode="External" 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6" Type="http://schemas.openxmlformats.org/officeDocument/2006/relationships/hyperlink" Target="http://eiasfst.ru/?page=show_distrs" TargetMode="External" /><Relationship Id="rId7" Type="http://schemas.openxmlformats.org/officeDocument/2006/relationships/hyperlink" Target="http://eias.ru/?page=show_templates" TargetMode="External" /><Relationship Id="rId8" Type="http://schemas.openxmlformats.org/officeDocument/2006/relationships/hyperlink" Target="mailto:sp@eias.ru" TargetMode="External" /><Relationship Id="rId9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10" Type="http://schemas.openxmlformats.org/officeDocument/2006/relationships/hyperlink" Target="mailto:RRomashchenko@fstrf.ru" TargetMode="External" /><Relationship Id="rId11" Type="http://schemas.openxmlformats.org/officeDocument/2006/relationships/hyperlink" Target="mailto:AKustova@fstrf.ru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0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61" customWidth="1"/>
    <col min="2" max="2" width="8.7109375" style="161" customWidth="1"/>
    <col min="3" max="3" width="22.28125" style="161" customWidth="1"/>
    <col min="4" max="4" width="4.28125" style="161" customWidth="1"/>
    <col min="5" max="6" width="4.421875" style="161" customWidth="1"/>
    <col min="7" max="7" width="4.57421875" style="161" customWidth="1"/>
    <col min="8" max="24" width="4.421875" style="161" customWidth="1"/>
    <col min="25" max="25" width="4.421875" style="162" customWidth="1"/>
    <col min="26" max="26" width="9.140625" style="161" customWidth="1"/>
    <col min="27" max="27" width="9.140625" style="163" customWidth="1"/>
    <col min="28" max="16384" width="9.140625" style="161" customWidth="1"/>
  </cols>
  <sheetData>
    <row r="1" spans="1:27" ht="10.5" customHeight="1">
      <c r="A1" s="160"/>
      <c r="AA1" s="163" t="s">
        <v>234</v>
      </c>
    </row>
    <row r="2" spans="2:27" ht="16.5" customHeight="1">
      <c r="B2" s="217" t="str">
        <f>"Код шаблона: "&amp;GetCode()</f>
        <v>Код шаблона: FORM3.1.2015</v>
      </c>
      <c r="C2" s="217"/>
      <c r="D2" s="217"/>
      <c r="E2" s="217"/>
      <c r="F2" s="217"/>
      <c r="G2" s="217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2"/>
      <c r="Y2" s="163"/>
      <c r="AA2" s="161"/>
    </row>
    <row r="3" spans="2:25" ht="18" customHeight="1">
      <c r="B3" s="218" t="str">
        <f>"Версия "&amp;Getversion()</f>
        <v>Версия 1.0.1</v>
      </c>
      <c r="C3" s="218"/>
      <c r="D3" s="165"/>
      <c r="E3" s="165"/>
      <c r="F3" s="165"/>
      <c r="G3" s="165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4"/>
      <c r="T3" s="164"/>
      <c r="U3" s="164"/>
      <c r="V3" s="166"/>
      <c r="W3" s="166"/>
      <c r="X3" s="166"/>
      <c r="Y3" s="166"/>
    </row>
    <row r="4" spans="2:25" ht="6" customHeight="1">
      <c r="B4" s="167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9" ht="32.25" customHeight="1">
      <c r="A5" s="168"/>
      <c r="B5" s="219" t="str">
        <f>Титульный!E5</f>
        <v>Предложения сетевой компании по технологическому расходу электроэнергии (мощности) - потерям в электрических сетях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1"/>
      <c r="Z5" s="168"/>
      <c r="AB5" s="168"/>
      <c r="AC5" s="168"/>
    </row>
    <row r="6" spans="1:25" ht="9.75" customHeight="1">
      <c r="A6" s="169"/>
      <c r="B6" s="170"/>
      <c r="C6" s="171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3"/>
    </row>
    <row r="7" spans="1:25" ht="15" customHeight="1">
      <c r="A7" s="169"/>
      <c r="B7" s="174"/>
      <c r="C7" s="175"/>
      <c r="D7" s="172"/>
      <c r="E7" s="222" t="s">
        <v>235</v>
      </c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173"/>
    </row>
    <row r="8" spans="1:25" ht="15" customHeight="1">
      <c r="A8" s="169"/>
      <c r="B8" s="174"/>
      <c r="C8" s="175"/>
      <c r="D8" s="17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173"/>
    </row>
    <row r="9" spans="1:25" ht="15" customHeight="1">
      <c r="A9" s="169"/>
      <c r="B9" s="174"/>
      <c r="C9" s="175"/>
      <c r="D9" s="17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173"/>
    </row>
    <row r="10" spans="1:25" ht="10.5" customHeight="1">
      <c r="A10" s="169"/>
      <c r="B10" s="174"/>
      <c r="C10" s="175"/>
      <c r="D10" s="17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173"/>
    </row>
    <row r="11" spans="1:25" ht="27" customHeight="1">
      <c r="A11" s="169"/>
      <c r="B11" s="174"/>
      <c r="C11" s="175"/>
      <c r="D11" s="17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173"/>
    </row>
    <row r="12" spans="1:25" ht="12" customHeight="1">
      <c r="A12" s="169"/>
      <c r="B12" s="174"/>
      <c r="C12" s="175"/>
      <c r="D12" s="17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173"/>
    </row>
    <row r="13" spans="1:25" ht="38.25" customHeight="1">
      <c r="A13" s="169"/>
      <c r="B13" s="174"/>
      <c r="C13" s="175"/>
      <c r="D13" s="17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176"/>
    </row>
    <row r="14" spans="1:25" ht="15" customHeight="1">
      <c r="A14" s="169"/>
      <c r="B14" s="174"/>
      <c r="C14" s="175"/>
      <c r="D14" s="172"/>
      <c r="E14" s="222" t="s">
        <v>236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173"/>
    </row>
    <row r="15" spans="1:25" ht="15">
      <c r="A15" s="169"/>
      <c r="B15" s="174"/>
      <c r="C15" s="175"/>
      <c r="D15" s="17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173"/>
    </row>
    <row r="16" spans="1:25" ht="15">
      <c r="A16" s="169"/>
      <c r="B16" s="174"/>
      <c r="C16" s="175"/>
      <c r="D16" s="17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173"/>
    </row>
    <row r="17" spans="1:25" ht="15" customHeight="1">
      <c r="A17" s="169"/>
      <c r="B17" s="174"/>
      <c r="C17" s="175"/>
      <c r="D17" s="17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173"/>
    </row>
    <row r="18" spans="1:25" ht="15">
      <c r="A18" s="169"/>
      <c r="B18" s="174"/>
      <c r="C18" s="175"/>
      <c r="D18" s="17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173"/>
    </row>
    <row r="19" spans="1:25" ht="59.25" customHeight="1">
      <c r="A19" s="169"/>
      <c r="B19" s="174"/>
      <c r="C19" s="175"/>
      <c r="D19" s="177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173"/>
    </row>
    <row r="20" spans="1:25" ht="15" hidden="1">
      <c r="A20" s="169"/>
      <c r="B20" s="174"/>
      <c r="C20" s="175"/>
      <c r="D20" s="177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3"/>
    </row>
    <row r="21" spans="1:25" ht="14.25" customHeight="1" hidden="1">
      <c r="A21" s="169"/>
      <c r="B21" s="174"/>
      <c r="C21" s="175"/>
      <c r="D21" s="170"/>
      <c r="E21" s="179" t="s">
        <v>237</v>
      </c>
      <c r="F21" s="224" t="s">
        <v>238</v>
      </c>
      <c r="G21" s="225"/>
      <c r="H21" s="225"/>
      <c r="I21" s="225"/>
      <c r="J21" s="225"/>
      <c r="K21" s="225"/>
      <c r="L21" s="225"/>
      <c r="M21" s="225"/>
      <c r="N21" s="180"/>
      <c r="O21" s="181" t="s">
        <v>237</v>
      </c>
      <c r="P21" s="226" t="s">
        <v>239</v>
      </c>
      <c r="Q21" s="227"/>
      <c r="R21" s="227"/>
      <c r="S21" s="227"/>
      <c r="T21" s="227"/>
      <c r="U21" s="227"/>
      <c r="V21" s="227"/>
      <c r="W21" s="227"/>
      <c r="X21" s="227"/>
      <c r="Y21" s="173"/>
    </row>
    <row r="22" spans="1:25" ht="14.25" customHeight="1" hidden="1">
      <c r="A22" s="169"/>
      <c r="B22" s="174"/>
      <c r="C22" s="175"/>
      <c r="D22" s="170"/>
      <c r="E22" s="182" t="s">
        <v>237</v>
      </c>
      <c r="F22" s="224" t="s">
        <v>240</v>
      </c>
      <c r="G22" s="225"/>
      <c r="H22" s="225"/>
      <c r="I22" s="225"/>
      <c r="J22" s="225"/>
      <c r="K22" s="225"/>
      <c r="L22" s="225"/>
      <c r="M22" s="225"/>
      <c r="N22" s="180"/>
      <c r="O22" s="183" t="s">
        <v>237</v>
      </c>
      <c r="P22" s="226" t="s">
        <v>241</v>
      </c>
      <c r="Q22" s="227"/>
      <c r="R22" s="227"/>
      <c r="S22" s="227"/>
      <c r="T22" s="227"/>
      <c r="U22" s="227"/>
      <c r="V22" s="227"/>
      <c r="W22" s="227"/>
      <c r="X22" s="227"/>
      <c r="Y22" s="173"/>
    </row>
    <row r="23" spans="1:25" ht="27" customHeight="1" hidden="1">
      <c r="A23" s="169"/>
      <c r="B23" s="174"/>
      <c r="C23" s="175"/>
      <c r="D23" s="170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3"/>
    </row>
    <row r="24" spans="1:25" ht="10.5" customHeight="1" hidden="1">
      <c r="A24" s="169"/>
      <c r="B24" s="174"/>
      <c r="C24" s="175"/>
      <c r="D24" s="170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3"/>
    </row>
    <row r="25" spans="1:25" ht="27" customHeight="1" hidden="1">
      <c r="A25" s="169"/>
      <c r="B25" s="174"/>
      <c r="C25" s="175"/>
      <c r="D25" s="170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3"/>
    </row>
    <row r="26" spans="1:25" ht="12" customHeight="1" hidden="1">
      <c r="A26" s="169"/>
      <c r="B26" s="174"/>
      <c r="C26" s="175"/>
      <c r="D26" s="170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3"/>
    </row>
    <row r="27" spans="1:25" ht="38.25" customHeight="1" hidden="1">
      <c r="A27" s="169"/>
      <c r="B27" s="174"/>
      <c r="C27" s="175"/>
      <c r="D27" s="170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3"/>
    </row>
    <row r="28" spans="1:25" ht="15" hidden="1">
      <c r="A28" s="169"/>
      <c r="B28" s="174"/>
      <c r="C28" s="175"/>
      <c r="D28" s="170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3"/>
    </row>
    <row r="29" spans="1:25" ht="15" hidden="1">
      <c r="A29" s="169"/>
      <c r="B29" s="174"/>
      <c r="C29" s="175"/>
      <c r="D29" s="170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3"/>
    </row>
    <row r="30" spans="1:25" ht="15" hidden="1">
      <c r="A30" s="169"/>
      <c r="B30" s="174"/>
      <c r="C30" s="175"/>
      <c r="D30" s="170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3"/>
    </row>
    <row r="31" spans="1:25" ht="15" hidden="1">
      <c r="A31" s="169"/>
      <c r="B31" s="174"/>
      <c r="C31" s="175"/>
      <c r="D31" s="170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3"/>
    </row>
    <row r="32" spans="1:25" ht="15" hidden="1">
      <c r="A32" s="169"/>
      <c r="B32" s="174"/>
      <c r="C32" s="175"/>
      <c r="D32" s="170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3"/>
    </row>
    <row r="33" spans="1:25" ht="18.75" customHeight="1" hidden="1">
      <c r="A33" s="169"/>
      <c r="B33" s="174"/>
      <c r="C33" s="175"/>
      <c r="D33" s="177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3"/>
    </row>
    <row r="34" spans="1:25" ht="15" hidden="1">
      <c r="A34" s="169"/>
      <c r="B34" s="174"/>
      <c r="C34" s="175"/>
      <c r="D34" s="177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3"/>
    </row>
    <row r="35" spans="1:25" ht="24" customHeight="1" hidden="1">
      <c r="A35" s="169"/>
      <c r="B35" s="174"/>
      <c r="C35" s="175"/>
      <c r="D35" s="170"/>
      <c r="E35" s="229" t="s">
        <v>261</v>
      </c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173"/>
    </row>
    <row r="36" spans="1:25" ht="38.25" customHeight="1" hidden="1">
      <c r="A36" s="169"/>
      <c r="B36" s="174"/>
      <c r="C36" s="175"/>
      <c r="D36" s="170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173"/>
    </row>
    <row r="37" spans="1:25" ht="9.75" customHeight="1" hidden="1">
      <c r="A37" s="169"/>
      <c r="B37" s="174"/>
      <c r="C37" s="175"/>
      <c r="D37" s="170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173"/>
    </row>
    <row r="38" spans="1:25" ht="51" customHeight="1" hidden="1">
      <c r="A38" s="169"/>
      <c r="B38" s="174"/>
      <c r="C38" s="175"/>
      <c r="D38" s="170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173"/>
    </row>
    <row r="39" spans="1:25" ht="15" customHeight="1" hidden="1">
      <c r="A39" s="169"/>
      <c r="B39" s="174"/>
      <c r="C39" s="175"/>
      <c r="D39" s="170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173"/>
    </row>
    <row r="40" spans="1:25" ht="12" customHeight="1" hidden="1">
      <c r="A40" s="169"/>
      <c r="B40" s="174"/>
      <c r="C40" s="175"/>
      <c r="D40" s="170"/>
      <c r="E40" s="238" t="s">
        <v>257</v>
      </c>
      <c r="F40" s="238"/>
      <c r="G40" s="238"/>
      <c r="H40" s="238"/>
      <c r="I40" s="223" t="s">
        <v>258</v>
      </c>
      <c r="J40" s="223"/>
      <c r="K40" s="223"/>
      <c r="L40" s="223"/>
      <c r="M40" s="223"/>
      <c r="N40" s="213"/>
      <c r="O40" s="213"/>
      <c r="P40" s="212"/>
      <c r="Q40" s="212"/>
      <c r="R40" s="212"/>
      <c r="S40" s="212"/>
      <c r="T40" s="212"/>
      <c r="U40" s="212"/>
      <c r="V40" s="212"/>
      <c r="W40" s="212"/>
      <c r="X40" s="212"/>
      <c r="Y40" s="173"/>
    </row>
    <row r="41" spans="1:25" ht="38.25" customHeight="1" hidden="1">
      <c r="A41" s="169"/>
      <c r="B41" s="174"/>
      <c r="C41" s="175"/>
      <c r="D41" s="170"/>
      <c r="E41" s="239" t="s">
        <v>259</v>
      </c>
      <c r="F41" s="239"/>
      <c r="G41" s="239"/>
      <c r="H41" s="239"/>
      <c r="I41" s="240" t="s">
        <v>260</v>
      </c>
      <c r="J41" s="240"/>
      <c r="K41" s="240"/>
      <c r="L41" s="240"/>
      <c r="M41" s="240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173"/>
    </row>
    <row r="42" spans="1:25" ht="15" hidden="1">
      <c r="A42" s="169"/>
      <c r="B42" s="174"/>
      <c r="C42" s="175"/>
      <c r="D42" s="170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173"/>
    </row>
    <row r="43" spans="1:25" ht="15" hidden="1">
      <c r="A43" s="169"/>
      <c r="B43" s="174"/>
      <c r="C43" s="175"/>
      <c r="D43" s="170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173"/>
    </row>
    <row r="44" spans="1:25" ht="33.75" customHeight="1" hidden="1">
      <c r="A44" s="169"/>
      <c r="B44" s="174"/>
      <c r="C44" s="175"/>
      <c r="D44" s="177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173"/>
    </row>
    <row r="45" spans="1:25" ht="15" hidden="1">
      <c r="A45" s="169"/>
      <c r="B45" s="174"/>
      <c r="C45" s="175"/>
      <c r="D45" s="177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173"/>
    </row>
    <row r="46" spans="1:25" ht="24" customHeight="1" hidden="1">
      <c r="A46" s="169"/>
      <c r="B46" s="174"/>
      <c r="C46" s="175"/>
      <c r="D46" s="170"/>
      <c r="E46" s="222" t="s">
        <v>242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173"/>
    </row>
    <row r="47" spans="1:25" ht="37.5" customHeight="1" hidden="1">
      <c r="A47" s="169"/>
      <c r="B47" s="174"/>
      <c r="C47" s="175"/>
      <c r="D47" s="170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173"/>
    </row>
    <row r="48" spans="1:25" ht="24" customHeight="1" hidden="1">
      <c r="A48" s="169"/>
      <c r="B48" s="174"/>
      <c r="C48" s="175"/>
      <c r="D48" s="170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173"/>
    </row>
    <row r="49" spans="1:25" ht="51" customHeight="1" hidden="1">
      <c r="A49" s="169"/>
      <c r="B49" s="174"/>
      <c r="C49" s="175"/>
      <c r="D49" s="170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173"/>
    </row>
    <row r="50" spans="1:25" ht="15" hidden="1">
      <c r="A50" s="169"/>
      <c r="B50" s="174"/>
      <c r="C50" s="175"/>
      <c r="D50" s="170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173"/>
    </row>
    <row r="51" spans="1:25" ht="15" hidden="1">
      <c r="A51" s="169"/>
      <c r="B51" s="174"/>
      <c r="C51" s="175"/>
      <c r="D51" s="170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173"/>
    </row>
    <row r="52" spans="1:25" ht="15" hidden="1">
      <c r="A52" s="169"/>
      <c r="B52" s="174"/>
      <c r="C52" s="175"/>
      <c r="D52" s="170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173"/>
    </row>
    <row r="53" spans="1:25" ht="15" hidden="1">
      <c r="A53" s="169"/>
      <c r="B53" s="174"/>
      <c r="C53" s="175"/>
      <c r="D53" s="170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173"/>
    </row>
    <row r="54" spans="1:25" ht="15" hidden="1">
      <c r="A54" s="169"/>
      <c r="B54" s="174"/>
      <c r="C54" s="175"/>
      <c r="D54" s="170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173"/>
    </row>
    <row r="55" spans="1:25" ht="15" hidden="1">
      <c r="A55" s="169"/>
      <c r="B55" s="174"/>
      <c r="C55" s="175"/>
      <c r="D55" s="170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173"/>
    </row>
    <row r="56" spans="1:25" ht="25.5" customHeight="1" hidden="1">
      <c r="A56" s="169"/>
      <c r="B56" s="174"/>
      <c r="C56" s="175"/>
      <c r="D56" s="177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173"/>
    </row>
    <row r="57" spans="1:25" ht="15" hidden="1">
      <c r="A57" s="169"/>
      <c r="B57" s="174"/>
      <c r="C57" s="175"/>
      <c r="D57" s="177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173"/>
    </row>
    <row r="58" spans="1:25" ht="15" customHeight="1" hidden="1">
      <c r="A58" s="169"/>
      <c r="B58" s="174"/>
      <c r="C58" s="175"/>
      <c r="D58" s="170"/>
      <c r="E58" s="231" t="s">
        <v>243</v>
      </c>
      <c r="F58" s="231"/>
      <c r="G58" s="231"/>
      <c r="H58" s="223" t="s">
        <v>244</v>
      </c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173"/>
    </row>
    <row r="59" spans="1:25" ht="15" customHeight="1" hidden="1">
      <c r="A59" s="169"/>
      <c r="B59" s="174"/>
      <c r="C59" s="175"/>
      <c r="D59" s="170"/>
      <c r="E59" s="231" t="s">
        <v>245</v>
      </c>
      <c r="F59" s="231"/>
      <c r="G59" s="231"/>
      <c r="H59" s="223" t="s">
        <v>246</v>
      </c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173"/>
    </row>
    <row r="60" spans="1:25" ht="15" customHeight="1" hidden="1">
      <c r="A60" s="169"/>
      <c r="B60" s="174"/>
      <c r="C60" s="175"/>
      <c r="D60" s="170"/>
      <c r="E60" s="232" t="s">
        <v>247</v>
      </c>
      <c r="F60" s="232"/>
      <c r="G60" s="232"/>
      <c r="H60" s="223" t="s">
        <v>248</v>
      </c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173"/>
    </row>
    <row r="61" spans="1:25" ht="15" hidden="1">
      <c r="A61" s="169"/>
      <c r="B61" s="174"/>
      <c r="C61" s="175"/>
      <c r="D61" s="170"/>
      <c r="E61" s="184"/>
      <c r="F61" s="185"/>
      <c r="G61" s="186"/>
      <c r="H61" s="233" t="s">
        <v>249</v>
      </c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173"/>
    </row>
    <row r="62" spans="1:25" ht="27.75" customHeight="1" hidden="1">
      <c r="A62" s="169"/>
      <c r="B62" s="174"/>
      <c r="C62" s="175"/>
      <c r="D62" s="170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3"/>
    </row>
    <row r="63" spans="1:25" ht="15" hidden="1">
      <c r="A63" s="169"/>
      <c r="B63" s="174"/>
      <c r="C63" s="175"/>
      <c r="D63" s="170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3"/>
    </row>
    <row r="64" spans="1:25" ht="15" hidden="1">
      <c r="A64" s="169"/>
      <c r="B64" s="174"/>
      <c r="C64" s="175"/>
      <c r="D64" s="170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3"/>
    </row>
    <row r="65" spans="1:25" ht="15" hidden="1">
      <c r="A65" s="169"/>
      <c r="B65" s="174"/>
      <c r="C65" s="175"/>
      <c r="D65" s="170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3"/>
    </row>
    <row r="66" spans="1:25" ht="15" hidden="1">
      <c r="A66" s="169"/>
      <c r="B66" s="174"/>
      <c r="C66" s="175"/>
      <c r="D66" s="170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3"/>
    </row>
    <row r="67" spans="1:25" ht="15" hidden="1">
      <c r="A67" s="169"/>
      <c r="B67" s="174"/>
      <c r="C67" s="175"/>
      <c r="D67" s="170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3"/>
    </row>
    <row r="68" spans="1:25" ht="89.25" customHeight="1" hidden="1">
      <c r="A68" s="169"/>
      <c r="B68" s="174"/>
      <c r="C68" s="175"/>
      <c r="D68" s="177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3"/>
    </row>
    <row r="69" spans="1:25" ht="15" hidden="1">
      <c r="A69" s="169"/>
      <c r="B69" s="174"/>
      <c r="C69" s="175"/>
      <c r="D69" s="177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3"/>
    </row>
    <row r="70" spans="1:25" ht="26.25" customHeight="1" hidden="1">
      <c r="A70" s="169"/>
      <c r="B70" s="174"/>
      <c r="C70" s="175"/>
      <c r="D70" s="170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73"/>
    </row>
    <row r="71" spans="1:25" ht="29.25" customHeight="1" hidden="1">
      <c r="A71" s="169"/>
      <c r="B71" s="174"/>
      <c r="C71" s="175"/>
      <c r="D71" s="170"/>
      <c r="E71" s="235"/>
      <c r="F71" s="235"/>
      <c r="G71" s="235"/>
      <c r="H71" s="235"/>
      <c r="I71" s="235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173"/>
    </row>
    <row r="72" spans="1:25" ht="27" customHeight="1" hidden="1">
      <c r="A72" s="169"/>
      <c r="B72" s="174"/>
      <c r="C72" s="175"/>
      <c r="D72" s="170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73"/>
    </row>
    <row r="73" spans="1:25" ht="38.25" customHeight="1" hidden="1">
      <c r="A73" s="169"/>
      <c r="B73" s="174"/>
      <c r="C73" s="175"/>
      <c r="D73" s="170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73"/>
    </row>
    <row r="74" spans="1:25" ht="15" hidden="1">
      <c r="A74" s="169"/>
      <c r="B74" s="174"/>
      <c r="C74" s="175"/>
      <c r="D74" s="170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73"/>
    </row>
    <row r="75" spans="1:25" ht="131.25" customHeight="1" hidden="1">
      <c r="A75" s="169"/>
      <c r="B75" s="174"/>
      <c r="C75" s="175"/>
      <c r="D75" s="170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73"/>
    </row>
    <row r="76" spans="1:25" ht="15" hidden="1">
      <c r="A76" s="169"/>
      <c r="B76" s="174"/>
      <c r="C76" s="175"/>
      <c r="D76" s="170"/>
      <c r="E76" s="233"/>
      <c r="F76" s="233"/>
      <c r="G76" s="233"/>
      <c r="H76" s="236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173"/>
    </row>
    <row r="77" spans="1:25" ht="15" customHeight="1" hidden="1">
      <c r="A77" s="169"/>
      <c r="B77" s="174"/>
      <c r="C77" s="175"/>
      <c r="D77" s="170"/>
      <c r="E77" s="230" t="s">
        <v>245</v>
      </c>
      <c r="F77" s="230"/>
      <c r="G77" s="230"/>
      <c r="H77" s="223" t="s">
        <v>246</v>
      </c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173"/>
    </row>
    <row r="78" spans="1:25" ht="15" customHeight="1" hidden="1">
      <c r="A78" s="169"/>
      <c r="B78" s="174"/>
      <c r="C78" s="175"/>
      <c r="D78" s="170"/>
      <c r="E78" s="230" t="s">
        <v>243</v>
      </c>
      <c r="F78" s="230"/>
      <c r="G78" s="230"/>
      <c r="H78" s="223" t="s">
        <v>250</v>
      </c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173"/>
    </row>
    <row r="79" spans="1:25" ht="15" customHeight="1" hidden="1">
      <c r="A79" s="169"/>
      <c r="B79" s="174"/>
      <c r="C79" s="175"/>
      <c r="D79" s="170"/>
      <c r="E79" s="233"/>
      <c r="F79" s="233"/>
      <c r="G79" s="233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173"/>
    </row>
    <row r="80" spans="1:25" ht="15" customHeight="1" hidden="1">
      <c r="A80" s="169"/>
      <c r="B80" s="174"/>
      <c r="C80" s="175"/>
      <c r="D80" s="170"/>
      <c r="E80" s="233"/>
      <c r="F80" s="233"/>
      <c r="G80" s="233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173"/>
    </row>
    <row r="81" spans="1:25" ht="15" hidden="1">
      <c r="A81" s="169"/>
      <c r="B81" s="174"/>
      <c r="C81" s="175"/>
      <c r="D81" s="170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3"/>
    </row>
    <row r="82" spans="1:25" ht="15" hidden="1">
      <c r="A82" s="169"/>
      <c r="B82" s="174"/>
      <c r="C82" s="175"/>
      <c r="D82" s="170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3"/>
    </row>
    <row r="83" spans="1:25" ht="15" hidden="1">
      <c r="A83" s="169"/>
      <c r="B83" s="174"/>
      <c r="C83" s="175"/>
      <c r="D83" s="170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3"/>
    </row>
    <row r="84" spans="1:25" ht="15" hidden="1">
      <c r="A84" s="169"/>
      <c r="B84" s="174"/>
      <c r="C84" s="175"/>
      <c r="D84" s="170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3"/>
    </row>
    <row r="85" spans="1:25" ht="15" hidden="1">
      <c r="A85" s="169"/>
      <c r="B85" s="174"/>
      <c r="C85" s="175"/>
      <c r="D85" s="170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3"/>
    </row>
    <row r="86" spans="1:25" ht="15" hidden="1">
      <c r="A86" s="169"/>
      <c r="B86" s="174"/>
      <c r="C86" s="175"/>
      <c r="D86" s="170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3"/>
    </row>
    <row r="87" spans="1:25" ht="15" hidden="1">
      <c r="A87" s="169"/>
      <c r="B87" s="174"/>
      <c r="C87" s="175"/>
      <c r="D87" s="170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3"/>
    </row>
    <row r="88" spans="1:25" ht="15" hidden="1">
      <c r="A88" s="169"/>
      <c r="B88" s="174"/>
      <c r="C88" s="175"/>
      <c r="D88" s="170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3"/>
    </row>
    <row r="89" spans="1:25" ht="15" hidden="1">
      <c r="A89" s="169"/>
      <c r="B89" s="174"/>
      <c r="C89" s="175"/>
      <c r="D89" s="170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3"/>
    </row>
    <row r="90" spans="1:25" ht="15" hidden="1">
      <c r="A90" s="169"/>
      <c r="B90" s="174"/>
      <c r="C90" s="175"/>
      <c r="D90" s="170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3"/>
    </row>
    <row r="91" spans="1:25" ht="27" customHeight="1" hidden="1">
      <c r="A91" s="169"/>
      <c r="B91" s="174"/>
      <c r="C91" s="175"/>
      <c r="D91" s="177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3"/>
    </row>
    <row r="92" spans="1:25" ht="15" hidden="1">
      <c r="A92" s="169"/>
      <c r="B92" s="174"/>
      <c r="C92" s="175"/>
      <c r="D92" s="177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3"/>
    </row>
    <row r="93" spans="1:25" ht="25.5" customHeight="1" hidden="1">
      <c r="A93" s="169"/>
      <c r="B93" s="174"/>
      <c r="C93" s="175"/>
      <c r="D93" s="170"/>
      <c r="E93" s="228" t="s">
        <v>251</v>
      </c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173"/>
    </row>
    <row r="94" spans="1:25" ht="15" customHeight="1" hidden="1">
      <c r="A94" s="169"/>
      <c r="B94" s="174"/>
      <c r="C94" s="175"/>
      <c r="D94" s="170"/>
      <c r="E94" s="172"/>
      <c r="F94" s="172"/>
      <c r="G94" s="172"/>
      <c r="H94" s="189"/>
      <c r="I94" s="189"/>
      <c r="J94" s="189"/>
      <c r="K94" s="189"/>
      <c r="L94" s="189"/>
      <c r="M94" s="189"/>
      <c r="N94" s="189"/>
      <c r="O94" s="190"/>
      <c r="P94" s="190"/>
      <c r="Q94" s="190"/>
      <c r="R94" s="190"/>
      <c r="S94" s="190"/>
      <c r="T94" s="190"/>
      <c r="U94" s="172"/>
      <c r="V94" s="172"/>
      <c r="W94" s="172"/>
      <c r="X94" s="172"/>
      <c r="Y94" s="173"/>
    </row>
    <row r="95" spans="1:27" ht="15" customHeight="1" hidden="1">
      <c r="A95" s="169"/>
      <c r="B95" s="174"/>
      <c r="C95" s="175"/>
      <c r="D95" s="170"/>
      <c r="E95" s="191"/>
      <c r="F95" s="241" t="s">
        <v>252</v>
      </c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190"/>
      <c r="U95" s="172"/>
      <c r="V95" s="172"/>
      <c r="W95" s="172"/>
      <c r="X95" s="172"/>
      <c r="Y95" s="173"/>
      <c r="AA95" s="163" t="s">
        <v>253</v>
      </c>
    </row>
    <row r="96" spans="1:25" ht="15" customHeight="1" hidden="1">
      <c r="A96" s="169"/>
      <c r="B96" s="174"/>
      <c r="C96" s="175"/>
      <c r="D96" s="170"/>
      <c r="E96" s="172"/>
      <c r="F96" s="172"/>
      <c r="G96" s="172"/>
      <c r="H96" s="189"/>
      <c r="I96" s="189"/>
      <c r="J96" s="189"/>
      <c r="K96" s="189"/>
      <c r="L96" s="189"/>
      <c r="M96" s="189"/>
      <c r="N96" s="189"/>
      <c r="O96" s="190"/>
      <c r="P96" s="190"/>
      <c r="Q96" s="190"/>
      <c r="R96" s="190"/>
      <c r="S96" s="190"/>
      <c r="T96" s="190"/>
      <c r="U96" s="172"/>
      <c r="V96" s="172"/>
      <c r="W96" s="172"/>
      <c r="X96" s="172"/>
      <c r="Y96" s="173"/>
    </row>
    <row r="97" spans="1:25" ht="15" hidden="1">
      <c r="A97" s="169"/>
      <c r="B97" s="174"/>
      <c r="C97" s="175"/>
      <c r="D97" s="170"/>
      <c r="E97" s="172"/>
      <c r="F97" s="241" t="s">
        <v>254</v>
      </c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173"/>
    </row>
    <row r="98" spans="1:25" ht="15" hidden="1">
      <c r="A98" s="169"/>
      <c r="B98" s="174"/>
      <c r="C98" s="175"/>
      <c r="D98" s="170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3"/>
    </row>
    <row r="99" spans="1:25" ht="15" hidden="1">
      <c r="A99" s="169"/>
      <c r="B99" s="174"/>
      <c r="C99" s="175"/>
      <c r="D99" s="170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3"/>
    </row>
    <row r="100" spans="1:25" ht="15" hidden="1">
      <c r="A100" s="169"/>
      <c r="B100" s="174"/>
      <c r="C100" s="175"/>
      <c r="D100" s="170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3"/>
    </row>
    <row r="101" spans="1:25" ht="15" hidden="1">
      <c r="A101" s="169"/>
      <c r="B101" s="174"/>
      <c r="C101" s="175"/>
      <c r="D101" s="170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3"/>
    </row>
    <row r="102" spans="1:25" ht="15" hidden="1">
      <c r="A102" s="169"/>
      <c r="B102" s="174"/>
      <c r="C102" s="175"/>
      <c r="D102" s="170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3"/>
    </row>
    <row r="103" spans="1:25" ht="15" hidden="1">
      <c r="A103" s="169"/>
      <c r="B103" s="174"/>
      <c r="C103" s="175"/>
      <c r="D103" s="170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3"/>
    </row>
    <row r="104" spans="1:25" ht="15" hidden="1">
      <c r="A104" s="169"/>
      <c r="B104" s="174"/>
      <c r="C104" s="175"/>
      <c r="D104" s="170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3"/>
    </row>
    <row r="105" spans="1:25" ht="15" hidden="1">
      <c r="A105" s="169"/>
      <c r="B105" s="174"/>
      <c r="C105" s="175"/>
      <c r="D105" s="170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3"/>
    </row>
    <row r="106" spans="1:25" ht="30" customHeight="1" hidden="1">
      <c r="A106" s="169"/>
      <c r="B106" s="174"/>
      <c r="C106" s="175"/>
      <c r="D106" s="170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3"/>
    </row>
    <row r="107" spans="1:25" ht="31.5" customHeight="1" hidden="1">
      <c r="A107" s="169"/>
      <c r="B107" s="174"/>
      <c r="C107" s="175"/>
      <c r="D107" s="170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3"/>
    </row>
    <row r="108" spans="1:25" ht="17.25" customHeight="1">
      <c r="A108" s="169"/>
      <c r="B108" s="192"/>
      <c r="C108" s="193"/>
      <c r="D108" s="194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6"/>
    </row>
  </sheetData>
  <sheetProtection password="FA9C" sheet="1" objects="1" scenarios="1" formatColumns="0" formatRows="0"/>
  <mergeCells count="37">
    <mergeCell ref="E40:H40"/>
    <mergeCell ref="I40:M40"/>
    <mergeCell ref="E41:H41"/>
    <mergeCell ref="I41:M41"/>
    <mergeCell ref="F95:S95"/>
    <mergeCell ref="F97:X97"/>
    <mergeCell ref="E78:G78"/>
    <mergeCell ref="H78:X78"/>
    <mergeCell ref="E79:G79"/>
    <mergeCell ref="H79:X79"/>
    <mergeCell ref="E80:G80"/>
    <mergeCell ref="H80:X80"/>
    <mergeCell ref="H61:X61"/>
    <mergeCell ref="E71:I71"/>
    <mergeCell ref="J71:X71"/>
    <mergeCell ref="E76:G76"/>
    <mergeCell ref="H76:X76"/>
    <mergeCell ref="E93:X93"/>
    <mergeCell ref="E35:X39"/>
    <mergeCell ref="E77:G77"/>
    <mergeCell ref="H77:X77"/>
    <mergeCell ref="E58:G58"/>
    <mergeCell ref="H58:X58"/>
    <mergeCell ref="E59:G59"/>
    <mergeCell ref="H59:X59"/>
    <mergeCell ref="E60:G60"/>
    <mergeCell ref="E46:X57"/>
    <mergeCell ref="B2:G2"/>
    <mergeCell ref="B3:C3"/>
    <mergeCell ref="B5:Y5"/>
    <mergeCell ref="E7:X13"/>
    <mergeCell ref="H60:X60"/>
    <mergeCell ref="E14:X19"/>
    <mergeCell ref="F21:M21"/>
    <mergeCell ref="P21:X21"/>
    <mergeCell ref="F22:M22"/>
    <mergeCell ref="P22:X22"/>
  </mergeCells>
  <hyperlinks>
    <hyperlink ref="H58" r:id="rId1" display="http://support.eias.ru/index.php?a=add&amp;catid=5"/>
    <hyperlink ref="H59" r:id="rId2" tooltip="Кликните по ссылке, чтобы написать письмо для технической поддержки" display="sp@eias.ru"/>
    <hyperlink ref="H60" r:id="rId3" display="http://eiasfst.ru/?page=show_distrs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60:X60" r:id="rId6" display="http://eiasfst.ru/?page=show_distrs"/>
    <hyperlink ref="H78" r:id="rId7" display="http://eias.ru/?page=show_templates"/>
    <hyperlink ref="H77" r:id="rId8" tooltip="Кликните по ссылке, чтобы написать письмо для технической поддержки" display="sp@eias.ru"/>
    <hyperlink ref="H77:V77" r:id="rId9" tooltip="Кликните по ссылке, чтобы написать письмо в службу поддержки пользователей" display="sp@eias.ru"/>
    <hyperlink ref="I40" r:id="rId10" display="RRomashchenko@fstrf.ru"/>
    <hyperlink ref="I41" r:id="rId11" display="AKustova@fstrf.ru"/>
  </hyperlinks>
  <printOptions/>
  <pageMargins left="0.7" right="0.7" top="0.75" bottom="0.75" header="0.3" footer="0.3"/>
  <pageSetup horizontalDpi="180" verticalDpi="180" orientation="portrait" paperSize="9" r:id="rId13"/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7109375" style="15" customWidth="1"/>
    <col min="2" max="2" width="27.28125" style="15" customWidth="1"/>
    <col min="3" max="3" width="103.28125" style="15" customWidth="1"/>
    <col min="4" max="4" width="17.7109375" style="15" customWidth="1"/>
    <col min="5" max="16384" width="9.140625" style="15" customWidth="1"/>
  </cols>
  <sheetData>
    <row r="2" spans="2:4" ht="19.5" customHeight="1">
      <c r="B2" s="256" t="s">
        <v>96</v>
      </c>
      <c r="C2" s="256"/>
      <c r="D2" s="256"/>
    </row>
    <row r="4" spans="2:4" ht="21.75" customHeight="1" thickBot="1">
      <c r="B4" s="52" t="s">
        <v>6</v>
      </c>
      <c r="C4" s="52" t="s">
        <v>7</v>
      </c>
      <c r="D4" s="52" t="s">
        <v>118</v>
      </c>
    </row>
    <row r="5" ht="12" thickTop="1"/>
  </sheetData>
  <sheetProtection password="FA9C" sheet="1" objects="1" scenarios="1" formatColumns="0" formatRows="0" autoFilter="0"/>
  <autoFilter ref="B4:D4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2.57421875" style="7" bestFit="1" customWidth="1"/>
    <col min="2" max="2" width="11.7109375" style="5" customWidth="1"/>
    <col min="3" max="16384" width="9.140625" style="5" customWidth="1"/>
  </cols>
  <sheetData>
    <row r="1" spans="1:2" ht="11.25">
      <c r="A1" s="53" t="s">
        <v>110</v>
      </c>
      <c r="B1" s="125" t="s">
        <v>219</v>
      </c>
    </row>
    <row r="2" spans="1:2" ht="11.25">
      <c r="A2" s="6" t="s">
        <v>17</v>
      </c>
      <c r="B2" s="5" t="s">
        <v>220</v>
      </c>
    </row>
    <row r="3" spans="1:2" ht="11.25">
      <c r="A3" s="6" t="s">
        <v>18</v>
      </c>
      <c r="B3" s="5" t="s">
        <v>221</v>
      </c>
    </row>
    <row r="4" spans="1:2" ht="11.25">
      <c r="A4" s="6" t="s">
        <v>19</v>
      </c>
      <c r="B4" s="5" t="s">
        <v>222</v>
      </c>
    </row>
    <row r="5" spans="1:2" ht="11.25">
      <c r="A5" s="6" t="s">
        <v>20</v>
      </c>
      <c r="B5" s="5" t="s">
        <v>223</v>
      </c>
    </row>
    <row r="6" spans="1:2" ht="11.25">
      <c r="A6" s="6" t="s">
        <v>21</v>
      </c>
      <c r="B6" s="5" t="s">
        <v>224</v>
      </c>
    </row>
    <row r="7" spans="1:2" ht="11.25">
      <c r="A7" s="6" t="s">
        <v>22</v>
      </c>
      <c r="B7" s="5" t="s">
        <v>225</v>
      </c>
    </row>
    <row r="8" spans="1:2" ht="11.25">
      <c r="A8" s="6" t="s">
        <v>23</v>
      </c>
      <c r="B8" s="5" t="s">
        <v>273</v>
      </c>
    </row>
    <row r="9" ht="11.25">
      <c r="A9" s="6" t="s">
        <v>24</v>
      </c>
    </row>
    <row r="10" ht="11.25">
      <c r="A10" s="6" t="s">
        <v>25</v>
      </c>
    </row>
    <row r="11" ht="11.25">
      <c r="A11" s="6" t="s">
        <v>26</v>
      </c>
    </row>
    <row r="12" ht="11.25">
      <c r="A12" s="6" t="s">
        <v>108</v>
      </c>
    </row>
    <row r="13" ht="11.25">
      <c r="A13" s="6" t="s">
        <v>27</v>
      </c>
    </row>
    <row r="14" ht="11.25">
      <c r="A14" s="6" t="s">
        <v>109</v>
      </c>
    </row>
    <row r="15" ht="11.25">
      <c r="A15" s="6" t="s">
        <v>28</v>
      </c>
    </row>
    <row r="16" ht="11.25">
      <c r="A16" s="6" t="s">
        <v>29</v>
      </c>
    </row>
    <row r="17" ht="11.25">
      <c r="A17" s="6" t="s">
        <v>30</v>
      </c>
    </row>
    <row r="18" ht="11.25">
      <c r="A18" s="6" t="s">
        <v>31</v>
      </c>
    </row>
    <row r="19" ht="11.25">
      <c r="A19" s="6" t="s">
        <v>32</v>
      </c>
    </row>
    <row r="20" ht="11.25">
      <c r="A20" s="6" t="s">
        <v>33</v>
      </c>
    </row>
    <row r="21" ht="11.25">
      <c r="A21" s="6" t="s">
        <v>34</v>
      </c>
    </row>
    <row r="22" ht="11.25">
      <c r="A22" s="6" t="s">
        <v>35</v>
      </c>
    </row>
    <row r="23" ht="11.25">
      <c r="A23" s="6" t="s">
        <v>36</v>
      </c>
    </row>
    <row r="24" ht="11.25">
      <c r="A24" s="6" t="s">
        <v>37</v>
      </c>
    </row>
    <row r="25" ht="11.25">
      <c r="A25" s="6" t="s">
        <v>38</v>
      </c>
    </row>
    <row r="26" ht="11.25">
      <c r="A26" s="6" t="s">
        <v>39</v>
      </c>
    </row>
    <row r="27" ht="11.25">
      <c r="A27" s="6" t="s">
        <v>40</v>
      </c>
    </row>
    <row r="28" ht="11.25">
      <c r="A28" s="6" t="s">
        <v>41</v>
      </c>
    </row>
    <row r="29" ht="11.25">
      <c r="A29" s="6" t="s">
        <v>42</v>
      </c>
    </row>
    <row r="30" ht="11.25">
      <c r="A30" s="6" t="s">
        <v>43</v>
      </c>
    </row>
    <row r="31" ht="11.25">
      <c r="A31" s="6" t="s">
        <v>44</v>
      </c>
    </row>
    <row r="32" ht="11.25">
      <c r="A32" s="6" t="s">
        <v>45</v>
      </c>
    </row>
    <row r="33" ht="11.25">
      <c r="A33" s="6" t="s">
        <v>46</v>
      </c>
    </row>
    <row r="34" ht="11.25">
      <c r="A34" s="6" t="s">
        <v>47</v>
      </c>
    </row>
    <row r="35" ht="11.25">
      <c r="A35" s="6" t="s">
        <v>11</v>
      </c>
    </row>
    <row r="36" ht="11.25">
      <c r="A36" s="6" t="s">
        <v>12</v>
      </c>
    </row>
    <row r="37" ht="11.25">
      <c r="A37" s="6" t="s">
        <v>13</v>
      </c>
    </row>
    <row r="38" ht="11.25">
      <c r="A38" s="6" t="s">
        <v>14</v>
      </c>
    </row>
    <row r="39" ht="11.25">
      <c r="A39" s="6" t="s">
        <v>15</v>
      </c>
    </row>
    <row r="40" ht="11.25">
      <c r="A40" s="6" t="s">
        <v>16</v>
      </c>
    </row>
    <row r="41" ht="11.25">
      <c r="A41" s="6" t="s">
        <v>48</v>
      </c>
    </row>
    <row r="42" ht="11.25">
      <c r="A42" s="6" t="s">
        <v>49</v>
      </c>
    </row>
    <row r="43" ht="11.25">
      <c r="A43" s="6" t="s">
        <v>50</v>
      </c>
    </row>
    <row r="44" ht="11.25">
      <c r="A44" s="6" t="s">
        <v>51</v>
      </c>
    </row>
    <row r="45" ht="11.25">
      <c r="A45" s="6" t="s">
        <v>52</v>
      </c>
    </row>
    <row r="46" ht="11.25">
      <c r="A46" s="6" t="s">
        <v>73</v>
      </c>
    </row>
    <row r="47" ht="11.25">
      <c r="A47" s="6" t="s">
        <v>74</v>
      </c>
    </row>
    <row r="48" ht="11.25">
      <c r="A48" s="6" t="s">
        <v>75</v>
      </c>
    </row>
    <row r="49" ht="11.25">
      <c r="A49" s="6" t="s">
        <v>53</v>
      </c>
    </row>
    <row r="50" ht="11.25">
      <c r="A50" s="6" t="s">
        <v>54</v>
      </c>
    </row>
    <row r="51" ht="11.25">
      <c r="A51" s="6" t="s">
        <v>55</v>
      </c>
    </row>
    <row r="52" ht="11.25">
      <c r="A52" s="6" t="s">
        <v>56</v>
      </c>
    </row>
    <row r="53" ht="11.25">
      <c r="A53" s="6" t="s">
        <v>57</v>
      </c>
    </row>
    <row r="54" ht="11.25">
      <c r="A54" s="6" t="s">
        <v>58</v>
      </c>
    </row>
    <row r="55" ht="11.25">
      <c r="A55" s="6" t="s">
        <v>59</v>
      </c>
    </row>
    <row r="56" ht="11.25">
      <c r="A56" s="6" t="s">
        <v>60</v>
      </c>
    </row>
    <row r="57" ht="11.25">
      <c r="A57" s="6" t="s">
        <v>61</v>
      </c>
    </row>
    <row r="58" ht="11.25">
      <c r="A58" s="6" t="s">
        <v>62</v>
      </c>
    </row>
    <row r="59" ht="11.25">
      <c r="A59" s="6" t="s">
        <v>63</v>
      </c>
    </row>
    <row r="60" ht="11.25">
      <c r="A60" s="6" t="s">
        <v>4</v>
      </c>
    </row>
    <row r="61" ht="11.25">
      <c r="A61" s="6" t="s">
        <v>64</v>
      </c>
    </row>
    <row r="62" ht="11.25">
      <c r="A62" s="6" t="s">
        <v>65</v>
      </c>
    </row>
    <row r="63" ht="11.25">
      <c r="A63" s="6" t="s">
        <v>66</v>
      </c>
    </row>
    <row r="64" ht="11.25">
      <c r="A64" s="6" t="s">
        <v>67</v>
      </c>
    </row>
    <row r="65" ht="11.25">
      <c r="A65" s="6" t="s">
        <v>68</v>
      </c>
    </row>
    <row r="66" ht="11.25">
      <c r="A66" s="6" t="s">
        <v>69</v>
      </c>
    </row>
    <row r="67" ht="11.25">
      <c r="A67" s="6" t="s">
        <v>70</v>
      </c>
    </row>
    <row r="68" ht="11.25">
      <c r="A68" s="6" t="s">
        <v>71</v>
      </c>
    </row>
    <row r="69" ht="11.25">
      <c r="A69" s="6" t="s">
        <v>72</v>
      </c>
    </row>
    <row r="70" ht="11.25">
      <c r="A70" s="6" t="s">
        <v>76</v>
      </c>
    </row>
    <row r="71" ht="11.25">
      <c r="A71" s="6" t="s">
        <v>77</v>
      </c>
    </row>
    <row r="72" ht="11.25">
      <c r="A72" s="6" t="s">
        <v>78</v>
      </c>
    </row>
    <row r="73" ht="11.25">
      <c r="A73" s="6" t="s">
        <v>79</v>
      </c>
    </row>
    <row r="74" ht="11.25">
      <c r="A74" s="6" t="s">
        <v>80</v>
      </c>
    </row>
    <row r="75" ht="11.25">
      <c r="A75" s="6" t="s">
        <v>81</v>
      </c>
    </row>
    <row r="76" ht="11.25">
      <c r="A76" s="6" t="s">
        <v>82</v>
      </c>
    </row>
    <row r="77" ht="11.25">
      <c r="A77" s="6" t="s">
        <v>10</v>
      </c>
    </row>
    <row r="78" ht="11.25">
      <c r="A78" s="6" t="s">
        <v>83</v>
      </c>
    </row>
    <row r="79" ht="11.25">
      <c r="A79" s="6" t="s">
        <v>84</v>
      </c>
    </row>
    <row r="80" ht="11.25">
      <c r="A80" s="6" t="s">
        <v>85</v>
      </c>
    </row>
    <row r="81" ht="11.25">
      <c r="A81" s="6" t="s">
        <v>86</v>
      </c>
    </row>
    <row r="82" ht="11.25">
      <c r="A82" s="6" t="s">
        <v>87</v>
      </c>
    </row>
    <row r="83" ht="11.25">
      <c r="A83" s="6" t="s">
        <v>88</v>
      </c>
    </row>
    <row r="84" ht="11.25">
      <c r="A84" s="6" t="s">
        <v>89</v>
      </c>
    </row>
    <row r="85" ht="11.25">
      <c r="A85" s="6" t="s">
        <v>90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X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6" max="6" width="38.7109375" style="0" customWidth="1"/>
  </cols>
  <sheetData>
    <row r="1" s="57" customFormat="1" ht="11.25">
      <c r="A1" s="57" t="s">
        <v>158</v>
      </c>
    </row>
    <row r="2" ht="12" thickBot="1"/>
    <row r="3" spans="3:24" s="111" customFormat="1" ht="12" thickTop="1">
      <c r="C3" s="258"/>
      <c r="D3" s="263"/>
      <c r="E3" s="265"/>
      <c r="F3" s="142" t="s">
        <v>196</v>
      </c>
      <c r="G3" s="143" t="s">
        <v>129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7">
        <f>SUM(K3:V3)/12</f>
        <v>0</v>
      </c>
      <c r="X3" s="257"/>
    </row>
    <row r="4" spans="3:24" s="111" customFormat="1" ht="12" thickBot="1">
      <c r="C4" s="258"/>
      <c r="D4" s="264"/>
      <c r="E4" s="266"/>
      <c r="F4" s="144" t="s">
        <v>204</v>
      </c>
      <c r="G4" s="145" t="s">
        <v>207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9">
        <f>MAX(K4:V4)</f>
        <v>0</v>
      </c>
      <c r="X4" s="257"/>
    </row>
    <row r="5" ht="12" thickTop="1"/>
    <row r="6" s="57" customFormat="1" ht="11.25">
      <c r="A6" s="57" t="s">
        <v>159</v>
      </c>
    </row>
    <row r="7" ht="12" thickBot="1"/>
    <row r="8" spans="3:12" s="111" customFormat="1" ht="12" thickTop="1">
      <c r="C8" s="258"/>
      <c r="D8" s="259"/>
      <c r="E8" s="261"/>
      <c r="F8" s="142" t="s">
        <v>196</v>
      </c>
      <c r="G8" s="143" t="s">
        <v>129</v>
      </c>
      <c r="H8" s="157">
        <f>(Субабоненты!K8+Субабоненты!L8+Субабоненты!M8)/3</f>
        <v>0</v>
      </c>
      <c r="I8" s="157">
        <f>(Субабоненты!N8+Субабоненты!O8+Субабоненты!P8)/3</f>
        <v>0</v>
      </c>
      <c r="J8" s="157">
        <f>(Субабоненты!Q8+Субабоненты!R8+Субабоненты!S8)/3</f>
        <v>0</v>
      </c>
      <c r="K8" s="157">
        <f>(Субабоненты!T8+Субабоненты!U8+Субабоненты!V8)/3</f>
        <v>0</v>
      </c>
      <c r="L8" s="257"/>
    </row>
    <row r="9" spans="3:12" s="111" customFormat="1" ht="12" thickBot="1">
      <c r="C9" s="258"/>
      <c r="D9" s="260"/>
      <c r="E9" s="262"/>
      <c r="F9" s="144" t="s">
        <v>204</v>
      </c>
      <c r="G9" s="145" t="s">
        <v>207</v>
      </c>
      <c r="H9" s="159">
        <f>MAX(Субабоненты!K9,Субабоненты!L9,Субабоненты!M9)</f>
        <v>0</v>
      </c>
      <c r="I9" s="159">
        <f>MAX(Субабоненты!N9,Субабоненты!O9,Субабоненты!P9)</f>
        <v>0</v>
      </c>
      <c r="J9" s="159">
        <f>MAX(Субабоненты!Q9,Субабоненты!R9,Субабоненты!S9)</f>
        <v>0</v>
      </c>
      <c r="K9" s="159">
        <f>MAX(Субабоненты!T9,Субабоненты!U9,Субабоненты!V9)</f>
        <v>0</v>
      </c>
      <c r="L9" s="257"/>
    </row>
    <row r="10" ht="12" thickTop="1"/>
  </sheetData>
  <sheetProtection/>
  <mergeCells count="8">
    <mergeCell ref="X3:X4"/>
    <mergeCell ref="C8:C9"/>
    <mergeCell ref="D8:D9"/>
    <mergeCell ref="E8:E9"/>
    <mergeCell ref="L8:L9"/>
    <mergeCell ref="C3:C4"/>
    <mergeCell ref="D3:D4"/>
    <mergeCell ref="E3:E4"/>
  </mergeCells>
  <dataValidations count="2">
    <dataValidation type="decimal" operator="greaterThanOrEqual" allowBlank="1" showInputMessage="1" showErrorMessage="1" sqref="H3:V4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3:E4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17" customWidth="1"/>
    <col min="2" max="16384" width="9.140625" style="17" customWidth="1"/>
  </cols>
  <sheetData>
    <row r="1" ht="12">
      <c r="A1" s="16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16"/>
    </row>
    <row r="11" ht="12">
      <c r="A11" s="16"/>
    </row>
    <row r="12" ht="12">
      <c r="A12" s="16"/>
    </row>
    <row r="13" ht="12">
      <c r="A13" s="16"/>
    </row>
    <row r="14" ht="12">
      <c r="A14" s="16"/>
    </row>
    <row r="15" ht="12">
      <c r="A15" s="16"/>
    </row>
    <row r="16" ht="12">
      <c r="A16" s="16"/>
    </row>
    <row r="17" ht="12">
      <c r="A17" s="16"/>
    </row>
    <row r="18" ht="12">
      <c r="A18" s="16"/>
    </row>
    <row r="19" ht="12">
      <c r="A19" s="1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8" customWidth="1"/>
    <col min="2" max="16384" width="9.140625" style="1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bestFit="1" customWidth="1"/>
    <col min="3" max="16384" width="9.140625" style="1" customWidth="1"/>
  </cols>
  <sheetData>
    <row r="1" spans="1:2" ht="11.25">
      <c r="A1" s="3" t="s">
        <v>97</v>
      </c>
      <c r="B1" s="3" t="s">
        <v>98</v>
      </c>
    </row>
    <row r="2" spans="1:2" ht="11.25">
      <c r="A2" t="s">
        <v>99</v>
      </c>
      <c r="B2" t="s">
        <v>100</v>
      </c>
    </row>
    <row r="3" spans="1:2" ht="11.25">
      <c r="A3" t="s">
        <v>120</v>
      </c>
      <c r="B3" t="s">
        <v>105</v>
      </c>
    </row>
    <row r="4" spans="1:2" ht="11.25">
      <c r="A4" t="s">
        <v>101</v>
      </c>
      <c r="B4" t="s">
        <v>160</v>
      </c>
    </row>
    <row r="5" spans="1:2" ht="11.25">
      <c r="A5" t="s">
        <v>164</v>
      </c>
      <c r="B5" t="s">
        <v>121</v>
      </c>
    </row>
    <row r="6" spans="1:2" ht="11.25">
      <c r="A6" t="s">
        <v>226</v>
      </c>
      <c r="B6" t="s">
        <v>106</v>
      </c>
    </row>
    <row r="7" spans="1:2" ht="11.25">
      <c r="A7" t="s">
        <v>227</v>
      </c>
      <c r="B7" t="s">
        <v>102</v>
      </c>
    </row>
    <row r="8" spans="1:2" ht="11.25">
      <c r="A8" t="s">
        <v>228</v>
      </c>
      <c r="B8" t="s">
        <v>104</v>
      </c>
    </row>
    <row r="9" spans="1:2" ht="11.25">
      <c r="A9" t="s">
        <v>229</v>
      </c>
      <c r="B9" t="s">
        <v>119</v>
      </c>
    </row>
    <row r="10" spans="1:2" ht="11.25">
      <c r="A10" t="s">
        <v>95</v>
      </c>
      <c r="B10" t="s">
        <v>107</v>
      </c>
    </row>
    <row r="11" spans="1:2" ht="11.25">
      <c r="A11" t="s">
        <v>103</v>
      </c>
      <c r="B11" t="s">
        <v>123</v>
      </c>
    </row>
    <row r="12" spans="1:2" ht="11.25">
      <c r="A12"/>
      <c r="B12" t="s">
        <v>231</v>
      </c>
    </row>
    <row r="13" spans="1:2" ht="11.25">
      <c r="A13"/>
      <c r="B13" t="s">
        <v>230</v>
      </c>
    </row>
    <row r="14" spans="1:2" ht="11.25">
      <c r="A14"/>
      <c r="B14" t="s">
        <v>255</v>
      </c>
    </row>
    <row r="15" spans="1:2" ht="11.25">
      <c r="A15"/>
      <c r="B15" t="s">
        <v>122</v>
      </c>
    </row>
    <row r="16" spans="1:2" ht="11.25">
      <c r="A16"/>
      <c r="B16" t="s">
        <v>256</v>
      </c>
    </row>
    <row r="17" spans="1:2" ht="11.25">
      <c r="A17"/>
      <c r="B17"/>
    </row>
    <row r="18" spans="1:2" ht="11.25">
      <c r="A18"/>
      <c r="B18"/>
    </row>
    <row r="19" spans="1:2" ht="11.25">
      <c r="A19"/>
      <c r="B19"/>
    </row>
    <row r="20" spans="1:2" ht="11.25">
      <c r="A20"/>
      <c r="B20"/>
    </row>
    <row r="21" spans="1:2" ht="11.25">
      <c r="A21"/>
      <c r="B21"/>
    </row>
    <row r="22" spans="1:2" ht="11.25">
      <c r="A22"/>
      <c r="B22"/>
    </row>
    <row r="23" spans="1:2" ht="11.25">
      <c r="A23"/>
      <c r="B23"/>
    </row>
    <row r="24" spans="1:2" ht="11.25">
      <c r="A24"/>
      <c r="B24"/>
    </row>
    <row r="25" spans="1:2" ht="11.25">
      <c r="A25"/>
      <c r="B25"/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5">
    <tabColor indexed="47"/>
  </sheetPr>
  <dimension ref="A1:G10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7" ht="11.25">
      <c r="A1" s="4" t="s">
        <v>276</v>
      </c>
      <c r="B1" s="4" t="s">
        <v>277</v>
      </c>
      <c r="C1" s="4" t="s">
        <v>278</v>
      </c>
      <c r="D1" s="4" t="s">
        <v>279</v>
      </c>
      <c r="E1" s="4" t="s">
        <v>280</v>
      </c>
      <c r="F1" s="4" t="s">
        <v>281</v>
      </c>
      <c r="G1" s="4" t="s">
        <v>282</v>
      </c>
    </row>
    <row r="2" spans="1:7" ht="11.25">
      <c r="A2" s="4">
        <v>1</v>
      </c>
      <c r="B2" s="4" t="s">
        <v>71</v>
      </c>
      <c r="C2" s="4" t="s">
        <v>283</v>
      </c>
      <c r="D2" s="4" t="s">
        <v>284</v>
      </c>
      <c r="E2" s="4" t="s">
        <v>285</v>
      </c>
      <c r="F2" s="4" t="s">
        <v>286</v>
      </c>
      <c r="G2" s="4" t="s">
        <v>286</v>
      </c>
    </row>
    <row r="3" spans="1:7" ht="11.25">
      <c r="A3" s="4">
        <v>2</v>
      </c>
      <c r="B3" s="4" t="s">
        <v>71</v>
      </c>
      <c r="C3" s="4" t="s">
        <v>287</v>
      </c>
      <c r="D3" s="4" t="s">
        <v>288</v>
      </c>
      <c r="E3" s="4" t="s">
        <v>289</v>
      </c>
      <c r="F3" s="4" t="s">
        <v>286</v>
      </c>
      <c r="G3" s="4" t="s">
        <v>286</v>
      </c>
    </row>
    <row r="4" spans="1:7" ht="11.25">
      <c r="A4" s="4">
        <v>3</v>
      </c>
      <c r="B4" s="4" t="s">
        <v>71</v>
      </c>
      <c r="C4" s="4" t="s">
        <v>290</v>
      </c>
      <c r="D4" s="4" t="s">
        <v>288</v>
      </c>
      <c r="E4" s="4" t="s">
        <v>291</v>
      </c>
      <c r="F4" s="4" t="s">
        <v>286</v>
      </c>
      <c r="G4" s="4" t="s">
        <v>286</v>
      </c>
    </row>
    <row r="5" spans="1:7" ht="11.25">
      <c r="A5" s="4">
        <v>4</v>
      </c>
      <c r="B5" s="4" t="s">
        <v>71</v>
      </c>
      <c r="C5" s="4" t="s">
        <v>292</v>
      </c>
      <c r="D5" s="4" t="s">
        <v>293</v>
      </c>
      <c r="E5" s="4" t="s">
        <v>294</v>
      </c>
      <c r="F5" s="4" t="s">
        <v>286</v>
      </c>
      <c r="G5" s="4" t="s">
        <v>286</v>
      </c>
    </row>
    <row r="6" spans="1:7" ht="11.25">
      <c r="A6" s="4">
        <v>5</v>
      </c>
      <c r="B6" s="4" t="s">
        <v>71</v>
      </c>
      <c r="C6" s="4" t="s">
        <v>295</v>
      </c>
      <c r="D6" s="4" t="s">
        <v>296</v>
      </c>
      <c r="E6" s="4" t="s">
        <v>297</v>
      </c>
      <c r="F6" s="4" t="s">
        <v>286</v>
      </c>
      <c r="G6" s="4" t="s">
        <v>286</v>
      </c>
    </row>
    <row r="7" spans="1:7" ht="11.25">
      <c r="A7" s="4">
        <v>6</v>
      </c>
      <c r="B7" s="4" t="s">
        <v>71</v>
      </c>
      <c r="C7" s="4" t="s">
        <v>298</v>
      </c>
      <c r="D7" s="4" t="s">
        <v>299</v>
      </c>
      <c r="E7" s="4" t="s">
        <v>300</v>
      </c>
      <c r="F7" s="4" t="s">
        <v>286</v>
      </c>
      <c r="G7" s="4" t="s">
        <v>286</v>
      </c>
    </row>
    <row r="8" spans="1:7" ht="11.25">
      <c r="A8" s="4">
        <v>7</v>
      </c>
      <c r="B8" s="4" t="s">
        <v>71</v>
      </c>
      <c r="C8" s="4" t="s">
        <v>301</v>
      </c>
      <c r="D8" s="4" t="s">
        <v>302</v>
      </c>
      <c r="E8" s="4" t="s">
        <v>303</v>
      </c>
      <c r="F8" s="4" t="s">
        <v>286</v>
      </c>
      <c r="G8" s="4" t="s">
        <v>286</v>
      </c>
    </row>
    <row r="9" spans="1:7" ht="11.25">
      <c r="A9" s="4">
        <v>8</v>
      </c>
      <c r="B9" s="4" t="s">
        <v>71</v>
      </c>
      <c r="C9" s="4" t="s">
        <v>304</v>
      </c>
      <c r="D9" s="4" t="s">
        <v>305</v>
      </c>
      <c r="E9" s="4" t="s">
        <v>306</v>
      </c>
      <c r="F9" s="4" t="s">
        <v>286</v>
      </c>
      <c r="G9" s="4" t="s">
        <v>286</v>
      </c>
    </row>
    <row r="10" spans="1:7" ht="11.25">
      <c r="A10" s="4">
        <v>9</v>
      </c>
      <c r="B10" s="4" t="s">
        <v>71</v>
      </c>
      <c r="C10" s="4" t="s">
        <v>307</v>
      </c>
      <c r="D10" s="4" t="s">
        <v>308</v>
      </c>
      <c r="E10" s="4" t="s">
        <v>291</v>
      </c>
      <c r="F10" s="4" t="s">
        <v>286</v>
      </c>
      <c r="G10" s="4" t="s">
        <v>286</v>
      </c>
    </row>
    <row r="11" spans="1:7" ht="11.25">
      <c r="A11" s="4">
        <v>10</v>
      </c>
      <c r="B11" s="4" t="s">
        <v>71</v>
      </c>
      <c r="C11" s="4" t="s">
        <v>309</v>
      </c>
      <c r="D11" s="4" t="s">
        <v>310</v>
      </c>
      <c r="E11" s="4" t="s">
        <v>311</v>
      </c>
      <c r="F11" s="4" t="s">
        <v>286</v>
      </c>
      <c r="G11" s="4" t="s">
        <v>286</v>
      </c>
    </row>
    <row r="12" spans="1:7" ht="11.25">
      <c r="A12" s="4">
        <v>11</v>
      </c>
      <c r="B12" s="4" t="s">
        <v>71</v>
      </c>
      <c r="C12" s="4" t="s">
        <v>312</v>
      </c>
      <c r="D12" s="4" t="s">
        <v>313</v>
      </c>
      <c r="E12" s="4" t="s">
        <v>300</v>
      </c>
      <c r="F12" s="4" t="s">
        <v>286</v>
      </c>
      <c r="G12" s="4" t="s">
        <v>286</v>
      </c>
    </row>
    <row r="13" spans="1:7" ht="11.25">
      <c r="A13" s="4">
        <v>12</v>
      </c>
      <c r="B13" s="4" t="s">
        <v>71</v>
      </c>
      <c r="C13" s="4" t="s">
        <v>314</v>
      </c>
      <c r="D13" s="4" t="s">
        <v>315</v>
      </c>
      <c r="E13" s="4" t="s">
        <v>316</v>
      </c>
      <c r="F13" s="4" t="s">
        <v>286</v>
      </c>
      <c r="G13" s="4" t="s">
        <v>286</v>
      </c>
    </row>
    <row r="14" spans="1:7" ht="11.25">
      <c r="A14" s="4">
        <v>13</v>
      </c>
      <c r="B14" s="4" t="s">
        <v>71</v>
      </c>
      <c r="C14" s="4" t="s">
        <v>317</v>
      </c>
      <c r="D14" s="4" t="s">
        <v>318</v>
      </c>
      <c r="E14" s="4" t="s">
        <v>319</v>
      </c>
      <c r="F14" s="4" t="s">
        <v>286</v>
      </c>
      <c r="G14" s="4" t="s">
        <v>286</v>
      </c>
    </row>
    <row r="15" spans="1:7" ht="11.25">
      <c r="A15" s="4">
        <v>14</v>
      </c>
      <c r="B15" s="4" t="s">
        <v>71</v>
      </c>
      <c r="C15" s="4" t="s">
        <v>320</v>
      </c>
      <c r="D15" s="4" t="s">
        <v>321</v>
      </c>
      <c r="E15" s="4" t="s">
        <v>289</v>
      </c>
      <c r="F15" s="4" t="s">
        <v>286</v>
      </c>
      <c r="G15" s="4" t="s">
        <v>286</v>
      </c>
    </row>
    <row r="16" spans="1:7" ht="11.25">
      <c r="A16" s="4">
        <v>15</v>
      </c>
      <c r="B16" s="4" t="s">
        <v>71</v>
      </c>
      <c r="C16" s="4" t="s">
        <v>322</v>
      </c>
      <c r="D16" s="4" t="s">
        <v>323</v>
      </c>
      <c r="E16" s="4" t="s">
        <v>324</v>
      </c>
      <c r="F16" s="4" t="s">
        <v>286</v>
      </c>
      <c r="G16" s="4" t="s">
        <v>286</v>
      </c>
    </row>
    <row r="17" spans="1:7" ht="11.25">
      <c r="A17" s="4">
        <v>16</v>
      </c>
      <c r="B17" s="4" t="s">
        <v>71</v>
      </c>
      <c r="C17" s="4" t="s">
        <v>325</v>
      </c>
      <c r="D17" s="4" t="s">
        <v>326</v>
      </c>
      <c r="E17" s="4" t="s">
        <v>327</v>
      </c>
      <c r="F17" s="4" t="s">
        <v>286</v>
      </c>
      <c r="G17" s="4" t="s">
        <v>286</v>
      </c>
    </row>
    <row r="18" spans="1:7" ht="11.25">
      <c r="A18" s="4">
        <v>17</v>
      </c>
      <c r="B18" s="4" t="s">
        <v>71</v>
      </c>
      <c r="C18" s="4" t="s">
        <v>328</v>
      </c>
      <c r="D18" s="4" t="s">
        <v>329</v>
      </c>
      <c r="E18" s="4" t="s">
        <v>330</v>
      </c>
      <c r="F18" s="4" t="s">
        <v>286</v>
      </c>
      <c r="G18" s="4" t="s">
        <v>286</v>
      </c>
    </row>
    <row r="19" spans="1:7" ht="11.25">
      <c r="A19" s="4">
        <v>18</v>
      </c>
      <c r="B19" s="4" t="s">
        <v>71</v>
      </c>
      <c r="C19" s="4" t="s">
        <v>331</v>
      </c>
      <c r="D19" s="4" t="s">
        <v>332</v>
      </c>
      <c r="E19" s="4" t="s">
        <v>306</v>
      </c>
      <c r="F19" s="4" t="s">
        <v>286</v>
      </c>
      <c r="G19" s="4" t="s">
        <v>286</v>
      </c>
    </row>
    <row r="20" spans="1:7" ht="11.25">
      <c r="A20" s="4">
        <v>19</v>
      </c>
      <c r="B20" s="4" t="s">
        <v>71</v>
      </c>
      <c r="C20" s="4" t="s">
        <v>333</v>
      </c>
      <c r="D20" s="4" t="s">
        <v>334</v>
      </c>
      <c r="E20" s="4" t="s">
        <v>335</v>
      </c>
      <c r="F20" s="4" t="s">
        <v>286</v>
      </c>
      <c r="G20" s="4" t="s">
        <v>286</v>
      </c>
    </row>
    <row r="21" spans="1:7" ht="11.25">
      <c r="A21" s="4">
        <v>20</v>
      </c>
      <c r="B21" s="4" t="s">
        <v>71</v>
      </c>
      <c r="C21" s="4" t="s">
        <v>336</v>
      </c>
      <c r="D21" s="4" t="s">
        <v>337</v>
      </c>
      <c r="E21" s="4" t="s">
        <v>335</v>
      </c>
      <c r="F21" s="4" t="s">
        <v>286</v>
      </c>
      <c r="G21" s="4" t="s">
        <v>286</v>
      </c>
    </row>
    <row r="22" spans="1:7" ht="11.25">
      <c r="A22" s="4">
        <v>21</v>
      </c>
      <c r="B22" s="4" t="s">
        <v>71</v>
      </c>
      <c r="C22" s="4" t="s">
        <v>338</v>
      </c>
      <c r="D22" s="4" t="s">
        <v>339</v>
      </c>
      <c r="E22" s="4" t="s">
        <v>340</v>
      </c>
      <c r="F22" s="4" t="s">
        <v>286</v>
      </c>
      <c r="G22" s="4" t="s">
        <v>286</v>
      </c>
    </row>
    <row r="23" spans="1:7" ht="11.25">
      <c r="A23" s="4">
        <v>22</v>
      </c>
      <c r="B23" s="4" t="s">
        <v>71</v>
      </c>
      <c r="C23" s="4" t="s">
        <v>341</v>
      </c>
      <c r="D23" s="4" t="s">
        <v>342</v>
      </c>
      <c r="E23" s="4" t="s">
        <v>343</v>
      </c>
      <c r="F23" s="4" t="s">
        <v>286</v>
      </c>
      <c r="G23" s="4" t="s">
        <v>286</v>
      </c>
    </row>
    <row r="24" spans="1:7" ht="11.25">
      <c r="A24" s="4">
        <v>23</v>
      </c>
      <c r="B24" s="4" t="s">
        <v>71</v>
      </c>
      <c r="C24" s="4" t="s">
        <v>344</v>
      </c>
      <c r="D24" s="4" t="s">
        <v>345</v>
      </c>
      <c r="E24" s="4" t="s">
        <v>346</v>
      </c>
      <c r="F24" s="4" t="s">
        <v>286</v>
      </c>
      <c r="G24" s="4" t="s">
        <v>286</v>
      </c>
    </row>
    <row r="25" spans="1:7" ht="11.25">
      <c r="A25" s="4">
        <v>24</v>
      </c>
      <c r="B25" s="4" t="s">
        <v>71</v>
      </c>
      <c r="C25" s="4" t="s">
        <v>347</v>
      </c>
      <c r="D25" s="4" t="s">
        <v>348</v>
      </c>
      <c r="E25" s="4" t="s">
        <v>330</v>
      </c>
      <c r="F25" s="4" t="s">
        <v>286</v>
      </c>
      <c r="G25" s="4" t="s">
        <v>286</v>
      </c>
    </row>
    <row r="26" spans="1:7" ht="11.25">
      <c r="A26" s="4">
        <v>25</v>
      </c>
      <c r="B26" s="4" t="s">
        <v>71</v>
      </c>
      <c r="C26" s="4" t="s">
        <v>349</v>
      </c>
      <c r="D26" s="4" t="s">
        <v>350</v>
      </c>
      <c r="E26" s="4" t="s">
        <v>351</v>
      </c>
      <c r="F26" s="4" t="s">
        <v>286</v>
      </c>
      <c r="G26" s="4" t="s">
        <v>286</v>
      </c>
    </row>
    <row r="27" spans="1:7" ht="11.25">
      <c r="A27" s="4">
        <v>26</v>
      </c>
      <c r="B27" s="4" t="s">
        <v>71</v>
      </c>
      <c r="C27" s="4" t="s">
        <v>352</v>
      </c>
      <c r="D27" s="4" t="s">
        <v>353</v>
      </c>
      <c r="E27" s="4" t="s">
        <v>354</v>
      </c>
      <c r="F27" s="4" t="s">
        <v>286</v>
      </c>
      <c r="G27" s="4" t="s">
        <v>286</v>
      </c>
    </row>
    <row r="28" spans="1:7" ht="11.25">
      <c r="A28" s="4">
        <v>27</v>
      </c>
      <c r="B28" s="4" t="s">
        <v>71</v>
      </c>
      <c r="C28" s="4" t="s">
        <v>355</v>
      </c>
      <c r="D28" s="4" t="s">
        <v>356</v>
      </c>
      <c r="E28" s="4" t="s">
        <v>357</v>
      </c>
      <c r="F28" s="4" t="s">
        <v>286</v>
      </c>
      <c r="G28" s="4" t="s">
        <v>286</v>
      </c>
    </row>
    <row r="29" spans="1:7" ht="11.25">
      <c r="A29" s="4">
        <v>28</v>
      </c>
      <c r="B29" s="4" t="s">
        <v>71</v>
      </c>
      <c r="C29" s="4" t="s">
        <v>358</v>
      </c>
      <c r="D29" s="4" t="s">
        <v>359</v>
      </c>
      <c r="E29" s="4" t="s">
        <v>360</v>
      </c>
      <c r="F29" s="4" t="s">
        <v>286</v>
      </c>
      <c r="G29" s="4" t="s">
        <v>286</v>
      </c>
    </row>
    <row r="30" spans="1:7" ht="11.25">
      <c r="A30" s="4">
        <v>29</v>
      </c>
      <c r="B30" s="4" t="s">
        <v>71</v>
      </c>
      <c r="C30" s="4" t="s">
        <v>361</v>
      </c>
      <c r="D30" s="4" t="s">
        <v>362</v>
      </c>
      <c r="E30" s="4" t="s">
        <v>363</v>
      </c>
      <c r="F30" s="4" t="s">
        <v>286</v>
      </c>
      <c r="G30" s="4" t="s">
        <v>286</v>
      </c>
    </row>
    <row r="31" spans="1:7" ht="11.25">
      <c r="A31" s="4">
        <v>30</v>
      </c>
      <c r="B31" s="4" t="s">
        <v>71</v>
      </c>
      <c r="C31" s="4" t="s">
        <v>364</v>
      </c>
      <c r="D31" s="4" t="s">
        <v>365</v>
      </c>
      <c r="E31" s="4" t="s">
        <v>303</v>
      </c>
      <c r="F31" s="4" t="s">
        <v>286</v>
      </c>
      <c r="G31" s="4" t="s">
        <v>286</v>
      </c>
    </row>
    <row r="32" spans="1:7" ht="11.25">
      <c r="A32" s="4">
        <v>31</v>
      </c>
      <c r="B32" s="4" t="s">
        <v>71</v>
      </c>
      <c r="C32" s="4" t="s">
        <v>366</v>
      </c>
      <c r="D32" s="4" t="s">
        <v>367</v>
      </c>
      <c r="E32" s="4" t="s">
        <v>368</v>
      </c>
      <c r="F32" s="4" t="s">
        <v>286</v>
      </c>
      <c r="G32" s="4" t="s">
        <v>286</v>
      </c>
    </row>
    <row r="33" spans="1:7" ht="11.25">
      <c r="A33" s="4">
        <v>32</v>
      </c>
      <c r="B33" s="4" t="s">
        <v>71</v>
      </c>
      <c r="C33" s="4" t="s">
        <v>369</v>
      </c>
      <c r="D33" s="4" t="s">
        <v>370</v>
      </c>
      <c r="E33" s="4" t="s">
        <v>371</v>
      </c>
      <c r="F33" s="4" t="s">
        <v>286</v>
      </c>
      <c r="G33" s="4" t="s">
        <v>286</v>
      </c>
    </row>
    <row r="34" spans="1:7" ht="11.25">
      <c r="A34" s="4">
        <v>33</v>
      </c>
      <c r="B34" s="4" t="s">
        <v>71</v>
      </c>
      <c r="C34" s="4" t="s">
        <v>372</v>
      </c>
      <c r="D34" s="4" t="s">
        <v>373</v>
      </c>
      <c r="E34" s="4" t="s">
        <v>374</v>
      </c>
      <c r="F34" s="4" t="s">
        <v>286</v>
      </c>
      <c r="G34" s="4" t="s">
        <v>286</v>
      </c>
    </row>
    <row r="35" spans="1:7" ht="11.25">
      <c r="A35" s="4">
        <v>34</v>
      </c>
      <c r="B35" s="4" t="s">
        <v>71</v>
      </c>
      <c r="C35" s="4" t="s">
        <v>375</v>
      </c>
      <c r="D35" s="4" t="s">
        <v>376</v>
      </c>
      <c r="E35" s="4" t="s">
        <v>377</v>
      </c>
      <c r="F35" s="4" t="s">
        <v>286</v>
      </c>
      <c r="G35" s="4" t="s">
        <v>286</v>
      </c>
    </row>
    <row r="36" spans="1:7" ht="11.25">
      <c r="A36" s="4">
        <v>35</v>
      </c>
      <c r="B36" s="4" t="s">
        <v>71</v>
      </c>
      <c r="C36" s="4" t="s">
        <v>378</v>
      </c>
      <c r="D36" s="4" t="s">
        <v>379</v>
      </c>
      <c r="E36" s="4" t="s">
        <v>380</v>
      </c>
      <c r="F36" s="4" t="s">
        <v>286</v>
      </c>
      <c r="G36" s="4" t="s">
        <v>286</v>
      </c>
    </row>
    <row r="37" spans="1:7" ht="11.25">
      <c r="A37" s="4">
        <v>36</v>
      </c>
      <c r="B37" s="4" t="s">
        <v>71</v>
      </c>
      <c r="C37" s="4" t="s">
        <v>381</v>
      </c>
      <c r="D37" s="4" t="s">
        <v>382</v>
      </c>
      <c r="E37" s="4" t="s">
        <v>289</v>
      </c>
      <c r="F37" s="4" t="s">
        <v>286</v>
      </c>
      <c r="G37" s="4" t="s">
        <v>286</v>
      </c>
    </row>
    <row r="38" spans="1:7" ht="11.25">
      <c r="A38" s="4">
        <v>37</v>
      </c>
      <c r="B38" s="4" t="s">
        <v>71</v>
      </c>
      <c r="C38" s="4" t="s">
        <v>383</v>
      </c>
      <c r="D38" s="4" t="s">
        <v>384</v>
      </c>
      <c r="E38" s="4" t="s">
        <v>385</v>
      </c>
      <c r="F38" s="4" t="s">
        <v>286</v>
      </c>
      <c r="G38" s="4" t="s">
        <v>286</v>
      </c>
    </row>
    <row r="39" spans="1:7" ht="11.25">
      <c r="A39" s="4">
        <v>38</v>
      </c>
      <c r="B39" s="4" t="s">
        <v>71</v>
      </c>
      <c r="C39" s="4" t="s">
        <v>386</v>
      </c>
      <c r="D39" s="4" t="s">
        <v>387</v>
      </c>
      <c r="E39" s="4" t="s">
        <v>388</v>
      </c>
      <c r="F39" s="4" t="s">
        <v>286</v>
      </c>
      <c r="G39" s="4" t="s">
        <v>286</v>
      </c>
    </row>
    <row r="40" spans="1:7" ht="11.25">
      <c r="A40" s="4">
        <v>39</v>
      </c>
      <c r="B40" s="4" t="s">
        <v>71</v>
      </c>
      <c r="C40" s="4" t="s">
        <v>389</v>
      </c>
      <c r="D40" s="4" t="s">
        <v>390</v>
      </c>
      <c r="E40" s="4" t="s">
        <v>303</v>
      </c>
      <c r="F40" s="4" t="s">
        <v>286</v>
      </c>
      <c r="G40" s="4" t="s">
        <v>286</v>
      </c>
    </row>
    <row r="41" spans="1:7" ht="11.25">
      <c r="A41" s="4">
        <v>40</v>
      </c>
      <c r="B41" s="4" t="s">
        <v>71</v>
      </c>
      <c r="C41" s="4" t="s">
        <v>391</v>
      </c>
      <c r="D41" s="4" t="s">
        <v>392</v>
      </c>
      <c r="E41" s="4" t="s">
        <v>303</v>
      </c>
      <c r="F41" s="4" t="s">
        <v>286</v>
      </c>
      <c r="G41" s="4" t="s">
        <v>286</v>
      </c>
    </row>
    <row r="42" spans="1:7" ht="11.25">
      <c r="A42" s="4">
        <v>41</v>
      </c>
      <c r="B42" s="4" t="s">
        <v>71</v>
      </c>
      <c r="C42" s="4" t="s">
        <v>393</v>
      </c>
      <c r="D42" s="4" t="s">
        <v>394</v>
      </c>
      <c r="E42" s="4" t="s">
        <v>385</v>
      </c>
      <c r="F42" s="4" t="s">
        <v>286</v>
      </c>
      <c r="G42" s="4" t="s">
        <v>286</v>
      </c>
    </row>
    <row r="43" spans="1:7" ht="11.25">
      <c r="A43" s="4">
        <v>42</v>
      </c>
      <c r="B43" s="4" t="s">
        <v>71</v>
      </c>
      <c r="C43" s="4" t="s">
        <v>395</v>
      </c>
      <c r="D43" s="4" t="s">
        <v>396</v>
      </c>
      <c r="E43" s="4" t="s">
        <v>335</v>
      </c>
      <c r="F43" s="4" t="s">
        <v>286</v>
      </c>
      <c r="G43" s="4" t="s">
        <v>286</v>
      </c>
    </row>
    <row r="44" spans="1:7" ht="11.25">
      <c r="A44" s="4">
        <v>43</v>
      </c>
      <c r="B44" s="4" t="s">
        <v>71</v>
      </c>
      <c r="C44" s="4" t="s">
        <v>397</v>
      </c>
      <c r="D44" s="4" t="s">
        <v>398</v>
      </c>
      <c r="E44" s="4" t="s">
        <v>399</v>
      </c>
      <c r="F44" s="4" t="s">
        <v>286</v>
      </c>
      <c r="G44" s="4" t="s">
        <v>286</v>
      </c>
    </row>
    <row r="45" spans="1:7" ht="11.25">
      <c r="A45" s="4">
        <v>44</v>
      </c>
      <c r="B45" s="4" t="s">
        <v>71</v>
      </c>
      <c r="C45" s="4" t="s">
        <v>400</v>
      </c>
      <c r="D45" s="4" t="s">
        <v>401</v>
      </c>
      <c r="E45" s="4" t="s">
        <v>363</v>
      </c>
      <c r="F45" s="4" t="s">
        <v>286</v>
      </c>
      <c r="G45" s="4" t="s">
        <v>286</v>
      </c>
    </row>
    <row r="46" spans="1:7" ht="11.25">
      <c r="A46" s="4">
        <v>45</v>
      </c>
      <c r="B46" s="4" t="s">
        <v>71</v>
      </c>
      <c r="C46" s="4" t="s">
        <v>402</v>
      </c>
      <c r="D46" s="4" t="s">
        <v>403</v>
      </c>
      <c r="E46" s="4" t="s">
        <v>404</v>
      </c>
      <c r="F46" s="4" t="s">
        <v>286</v>
      </c>
      <c r="G46" s="4" t="s">
        <v>286</v>
      </c>
    </row>
    <row r="47" spans="1:7" ht="11.25">
      <c r="A47" s="4">
        <v>46</v>
      </c>
      <c r="B47" s="4" t="s">
        <v>71</v>
      </c>
      <c r="C47" s="4" t="s">
        <v>405</v>
      </c>
      <c r="D47" s="4" t="s">
        <v>406</v>
      </c>
      <c r="E47" s="4" t="s">
        <v>300</v>
      </c>
      <c r="F47" s="4" t="s">
        <v>286</v>
      </c>
      <c r="G47" s="4" t="s">
        <v>286</v>
      </c>
    </row>
    <row r="48" spans="1:7" ht="11.25">
      <c r="A48" s="4">
        <v>47</v>
      </c>
      <c r="B48" s="4" t="s">
        <v>71</v>
      </c>
      <c r="C48" s="4" t="s">
        <v>407</v>
      </c>
      <c r="D48" s="4" t="s">
        <v>408</v>
      </c>
      <c r="E48" s="4" t="s">
        <v>346</v>
      </c>
      <c r="F48" s="4" t="s">
        <v>286</v>
      </c>
      <c r="G48" s="4" t="s">
        <v>286</v>
      </c>
    </row>
    <row r="49" spans="1:7" ht="11.25">
      <c r="A49" s="4">
        <v>48</v>
      </c>
      <c r="B49" s="4" t="s">
        <v>71</v>
      </c>
      <c r="C49" s="4" t="s">
        <v>409</v>
      </c>
      <c r="D49" s="4" t="s">
        <v>410</v>
      </c>
      <c r="E49" s="4" t="s">
        <v>374</v>
      </c>
      <c r="F49" s="4" t="s">
        <v>286</v>
      </c>
      <c r="G49" s="4" t="s">
        <v>286</v>
      </c>
    </row>
    <row r="50" spans="1:7" ht="11.25">
      <c r="A50" s="4">
        <v>49</v>
      </c>
      <c r="B50" s="4" t="s">
        <v>71</v>
      </c>
      <c r="C50" s="4" t="s">
        <v>411</v>
      </c>
      <c r="D50" s="4" t="s">
        <v>412</v>
      </c>
      <c r="E50" s="4" t="s">
        <v>300</v>
      </c>
      <c r="F50" s="4" t="s">
        <v>286</v>
      </c>
      <c r="G50" s="4" t="s">
        <v>286</v>
      </c>
    </row>
    <row r="51" spans="1:7" ht="11.25">
      <c r="A51" s="4">
        <v>50</v>
      </c>
      <c r="B51" s="4" t="s">
        <v>71</v>
      </c>
      <c r="C51" s="4" t="s">
        <v>413</v>
      </c>
      <c r="D51" s="4" t="s">
        <v>414</v>
      </c>
      <c r="E51" s="4" t="s">
        <v>385</v>
      </c>
      <c r="F51" s="4" t="s">
        <v>286</v>
      </c>
      <c r="G51" s="4" t="s">
        <v>286</v>
      </c>
    </row>
    <row r="52" spans="1:7" ht="11.25">
      <c r="A52" s="4">
        <v>51</v>
      </c>
      <c r="B52" s="4" t="s">
        <v>71</v>
      </c>
      <c r="C52" s="4" t="s">
        <v>415</v>
      </c>
      <c r="D52" s="4" t="s">
        <v>416</v>
      </c>
      <c r="E52" s="4" t="s">
        <v>417</v>
      </c>
      <c r="F52" s="4" t="s">
        <v>286</v>
      </c>
      <c r="G52" s="4" t="s">
        <v>286</v>
      </c>
    </row>
    <row r="53" spans="1:7" ht="11.25">
      <c r="A53" s="4">
        <v>52</v>
      </c>
      <c r="B53" s="4" t="s">
        <v>71</v>
      </c>
      <c r="C53" s="4" t="s">
        <v>418</v>
      </c>
      <c r="D53" s="4" t="s">
        <v>419</v>
      </c>
      <c r="E53" s="4" t="s">
        <v>385</v>
      </c>
      <c r="F53" s="4" t="s">
        <v>286</v>
      </c>
      <c r="G53" s="4" t="s">
        <v>286</v>
      </c>
    </row>
    <row r="54" spans="1:7" ht="11.25">
      <c r="A54" s="4">
        <v>53</v>
      </c>
      <c r="B54" s="4" t="s">
        <v>71</v>
      </c>
      <c r="C54" s="4" t="s">
        <v>420</v>
      </c>
      <c r="D54" s="4" t="s">
        <v>421</v>
      </c>
      <c r="E54" s="4" t="s">
        <v>340</v>
      </c>
      <c r="F54" s="4" t="s">
        <v>286</v>
      </c>
      <c r="G54" s="4" t="s">
        <v>286</v>
      </c>
    </row>
    <row r="55" spans="1:7" ht="11.25">
      <c r="A55" s="4">
        <v>54</v>
      </c>
      <c r="B55" s="4" t="s">
        <v>71</v>
      </c>
      <c r="C55" s="4" t="s">
        <v>422</v>
      </c>
      <c r="D55" s="4" t="s">
        <v>423</v>
      </c>
      <c r="E55" s="4" t="s">
        <v>363</v>
      </c>
      <c r="F55" s="4" t="s">
        <v>286</v>
      </c>
      <c r="G55" s="4" t="s">
        <v>286</v>
      </c>
    </row>
    <row r="56" spans="1:7" ht="11.25">
      <c r="A56" s="4">
        <v>55</v>
      </c>
      <c r="B56" s="4" t="s">
        <v>71</v>
      </c>
      <c r="C56" s="4" t="s">
        <v>424</v>
      </c>
      <c r="D56" s="4" t="s">
        <v>425</v>
      </c>
      <c r="E56" s="4" t="s">
        <v>380</v>
      </c>
      <c r="F56" s="4" t="s">
        <v>286</v>
      </c>
      <c r="G56" s="4" t="s">
        <v>286</v>
      </c>
    </row>
    <row r="57" spans="1:7" ht="11.25">
      <c r="A57" s="4">
        <v>56</v>
      </c>
      <c r="B57" s="4" t="s">
        <v>71</v>
      </c>
      <c r="C57" s="4" t="s">
        <v>426</v>
      </c>
      <c r="D57" s="4" t="s">
        <v>427</v>
      </c>
      <c r="E57" s="4" t="s">
        <v>428</v>
      </c>
      <c r="F57" s="4" t="s">
        <v>286</v>
      </c>
      <c r="G57" s="4" t="s">
        <v>286</v>
      </c>
    </row>
    <row r="58" spans="1:7" ht="11.25">
      <c r="A58" s="4">
        <v>57</v>
      </c>
      <c r="B58" s="4" t="s">
        <v>71</v>
      </c>
      <c r="C58" s="4" t="s">
        <v>429</v>
      </c>
      <c r="D58" s="4" t="s">
        <v>430</v>
      </c>
      <c r="E58" s="4" t="s">
        <v>431</v>
      </c>
      <c r="F58" s="4" t="s">
        <v>286</v>
      </c>
      <c r="G58" s="4" t="s">
        <v>286</v>
      </c>
    </row>
    <row r="59" spans="1:7" ht="11.25">
      <c r="A59" s="4">
        <v>58</v>
      </c>
      <c r="B59" s="4" t="s">
        <v>71</v>
      </c>
      <c r="C59" s="4" t="s">
        <v>432</v>
      </c>
      <c r="D59" s="4" t="s">
        <v>433</v>
      </c>
      <c r="E59" s="4" t="s">
        <v>434</v>
      </c>
      <c r="F59" s="4" t="s">
        <v>286</v>
      </c>
      <c r="G59" s="4" t="s">
        <v>286</v>
      </c>
    </row>
    <row r="60" spans="1:7" ht="11.25">
      <c r="A60" s="4">
        <v>59</v>
      </c>
      <c r="B60" s="4" t="s">
        <v>71</v>
      </c>
      <c r="C60" s="4" t="s">
        <v>435</v>
      </c>
      <c r="D60" s="4" t="s">
        <v>436</v>
      </c>
      <c r="E60" s="4" t="s">
        <v>289</v>
      </c>
      <c r="F60" s="4" t="s">
        <v>286</v>
      </c>
      <c r="G60" s="4" t="s">
        <v>286</v>
      </c>
    </row>
    <row r="61" spans="1:7" ht="11.25">
      <c r="A61" s="4">
        <v>60</v>
      </c>
      <c r="B61" s="4" t="s">
        <v>71</v>
      </c>
      <c r="C61" s="4" t="s">
        <v>437</v>
      </c>
      <c r="D61" s="4" t="s">
        <v>438</v>
      </c>
      <c r="E61" s="4" t="s">
        <v>324</v>
      </c>
      <c r="F61" s="4" t="s">
        <v>286</v>
      </c>
      <c r="G61" s="4" t="s">
        <v>286</v>
      </c>
    </row>
    <row r="62" spans="1:7" ht="11.25">
      <c r="A62" s="4">
        <v>61</v>
      </c>
      <c r="B62" s="4" t="s">
        <v>71</v>
      </c>
      <c r="C62" s="4" t="s">
        <v>439</v>
      </c>
      <c r="D62" s="4" t="s">
        <v>440</v>
      </c>
      <c r="E62" s="4" t="s">
        <v>357</v>
      </c>
      <c r="F62" s="4" t="s">
        <v>286</v>
      </c>
      <c r="G62" s="4" t="s">
        <v>286</v>
      </c>
    </row>
    <row r="63" spans="1:7" ht="11.25">
      <c r="A63" s="4">
        <v>62</v>
      </c>
      <c r="B63" s="4" t="s">
        <v>71</v>
      </c>
      <c r="C63" s="4" t="s">
        <v>441</v>
      </c>
      <c r="D63" s="4" t="s">
        <v>442</v>
      </c>
      <c r="E63" s="4" t="s">
        <v>294</v>
      </c>
      <c r="F63" s="4" t="s">
        <v>286</v>
      </c>
      <c r="G63" s="4" t="s">
        <v>286</v>
      </c>
    </row>
    <row r="64" spans="1:7" ht="11.25">
      <c r="A64" s="4">
        <v>63</v>
      </c>
      <c r="B64" s="4" t="s">
        <v>71</v>
      </c>
      <c r="C64" s="4" t="s">
        <v>443</v>
      </c>
      <c r="D64" s="4" t="s">
        <v>444</v>
      </c>
      <c r="E64" s="4" t="s">
        <v>311</v>
      </c>
      <c r="F64" s="4" t="s">
        <v>286</v>
      </c>
      <c r="G64" s="4" t="s">
        <v>286</v>
      </c>
    </row>
    <row r="65" spans="1:7" ht="11.25">
      <c r="A65" s="4">
        <v>64</v>
      </c>
      <c r="B65" s="4" t="s">
        <v>71</v>
      </c>
      <c r="C65" s="4" t="s">
        <v>445</v>
      </c>
      <c r="D65" s="4" t="s">
        <v>446</v>
      </c>
      <c r="E65" s="4" t="s">
        <v>388</v>
      </c>
      <c r="F65" s="4" t="s">
        <v>286</v>
      </c>
      <c r="G65" s="4" t="s">
        <v>286</v>
      </c>
    </row>
    <row r="66" spans="1:7" ht="11.25">
      <c r="A66" s="4">
        <v>65</v>
      </c>
      <c r="B66" s="4" t="s">
        <v>71</v>
      </c>
      <c r="C66" s="4" t="s">
        <v>447</v>
      </c>
      <c r="D66" s="4" t="s">
        <v>448</v>
      </c>
      <c r="E66" s="4" t="s">
        <v>289</v>
      </c>
      <c r="F66" s="4" t="s">
        <v>286</v>
      </c>
      <c r="G66" s="4" t="s">
        <v>286</v>
      </c>
    </row>
    <row r="67" spans="1:7" ht="11.25">
      <c r="A67" s="4">
        <v>66</v>
      </c>
      <c r="B67" s="4" t="s">
        <v>71</v>
      </c>
      <c r="C67" s="4" t="s">
        <v>449</v>
      </c>
      <c r="D67" s="4" t="s">
        <v>450</v>
      </c>
      <c r="E67" s="4" t="s">
        <v>289</v>
      </c>
      <c r="F67" s="4" t="s">
        <v>286</v>
      </c>
      <c r="G67" s="4" t="s">
        <v>286</v>
      </c>
    </row>
    <row r="68" spans="1:7" ht="11.25">
      <c r="A68" s="4">
        <v>67</v>
      </c>
      <c r="B68" s="4" t="s">
        <v>71</v>
      </c>
      <c r="C68" s="4" t="s">
        <v>451</v>
      </c>
      <c r="D68" s="4" t="s">
        <v>452</v>
      </c>
      <c r="E68" s="4" t="s">
        <v>306</v>
      </c>
      <c r="F68" s="4" t="s">
        <v>286</v>
      </c>
      <c r="G68" s="4" t="s">
        <v>286</v>
      </c>
    </row>
    <row r="69" spans="1:7" ht="11.25">
      <c r="A69" s="4">
        <v>68</v>
      </c>
      <c r="B69" s="4" t="s">
        <v>71</v>
      </c>
      <c r="C69" s="4" t="s">
        <v>453</v>
      </c>
      <c r="D69" s="4" t="s">
        <v>454</v>
      </c>
      <c r="E69" s="4" t="s">
        <v>455</v>
      </c>
      <c r="F69" s="4" t="s">
        <v>286</v>
      </c>
      <c r="G69" s="4" t="s">
        <v>286</v>
      </c>
    </row>
    <row r="70" spans="1:7" ht="11.25">
      <c r="A70" s="4">
        <v>69</v>
      </c>
      <c r="B70" s="4" t="s">
        <v>71</v>
      </c>
      <c r="C70" s="4" t="s">
        <v>456</v>
      </c>
      <c r="D70" s="4" t="s">
        <v>457</v>
      </c>
      <c r="E70" s="4" t="s">
        <v>340</v>
      </c>
      <c r="F70" s="4" t="s">
        <v>286</v>
      </c>
      <c r="G70" s="4" t="s">
        <v>286</v>
      </c>
    </row>
    <row r="71" spans="1:7" ht="11.25">
      <c r="A71" s="4">
        <v>70</v>
      </c>
      <c r="B71" s="4" t="s">
        <v>71</v>
      </c>
      <c r="C71" s="4" t="s">
        <v>458</v>
      </c>
      <c r="D71" s="4" t="s">
        <v>459</v>
      </c>
      <c r="E71" s="4" t="s">
        <v>289</v>
      </c>
      <c r="F71" s="4" t="s">
        <v>286</v>
      </c>
      <c r="G71" s="4" t="s">
        <v>286</v>
      </c>
    </row>
    <row r="72" spans="1:7" ht="11.25">
      <c r="A72" s="4">
        <v>71</v>
      </c>
      <c r="B72" s="4" t="s">
        <v>71</v>
      </c>
      <c r="C72" s="4" t="s">
        <v>460</v>
      </c>
      <c r="D72" s="4" t="s">
        <v>461</v>
      </c>
      <c r="E72" s="4" t="s">
        <v>462</v>
      </c>
      <c r="F72" s="4" t="s">
        <v>286</v>
      </c>
      <c r="G72" s="4" t="s">
        <v>286</v>
      </c>
    </row>
    <row r="73" spans="1:7" ht="11.25">
      <c r="A73" s="4">
        <v>72</v>
      </c>
      <c r="B73" s="4" t="s">
        <v>71</v>
      </c>
      <c r="C73" s="4" t="s">
        <v>463</v>
      </c>
      <c r="D73" s="4" t="s">
        <v>464</v>
      </c>
      <c r="E73" s="4" t="s">
        <v>399</v>
      </c>
      <c r="F73" s="4" t="s">
        <v>286</v>
      </c>
      <c r="G73" s="4" t="s">
        <v>286</v>
      </c>
    </row>
    <row r="74" spans="1:7" ht="11.25">
      <c r="A74" s="4">
        <v>73</v>
      </c>
      <c r="B74" s="4" t="s">
        <v>71</v>
      </c>
      <c r="C74" s="4" t="s">
        <v>465</v>
      </c>
      <c r="D74" s="4" t="s">
        <v>466</v>
      </c>
      <c r="E74" s="4" t="s">
        <v>289</v>
      </c>
      <c r="F74" s="4" t="s">
        <v>286</v>
      </c>
      <c r="G74" s="4" t="s">
        <v>286</v>
      </c>
    </row>
    <row r="75" spans="1:7" ht="11.25">
      <c r="A75" s="4">
        <v>74</v>
      </c>
      <c r="B75" s="4" t="s">
        <v>71</v>
      </c>
      <c r="C75" s="4" t="s">
        <v>467</v>
      </c>
      <c r="D75" s="4" t="s">
        <v>468</v>
      </c>
      <c r="E75" s="4" t="s">
        <v>469</v>
      </c>
      <c r="F75" s="4" t="s">
        <v>286</v>
      </c>
      <c r="G75" s="4" t="s">
        <v>286</v>
      </c>
    </row>
    <row r="76" spans="1:7" ht="11.25">
      <c r="A76" s="4">
        <v>75</v>
      </c>
      <c r="B76" s="4" t="s">
        <v>71</v>
      </c>
      <c r="C76" s="4" t="s">
        <v>470</v>
      </c>
      <c r="D76" s="4" t="s">
        <v>471</v>
      </c>
      <c r="E76" s="4" t="s">
        <v>472</v>
      </c>
      <c r="F76" s="4" t="s">
        <v>286</v>
      </c>
      <c r="G76" s="4" t="s">
        <v>286</v>
      </c>
    </row>
    <row r="77" spans="1:7" ht="11.25">
      <c r="A77" s="4">
        <v>76</v>
      </c>
      <c r="B77" s="4" t="s">
        <v>71</v>
      </c>
      <c r="C77" s="4" t="s">
        <v>473</v>
      </c>
      <c r="D77" s="4" t="s">
        <v>474</v>
      </c>
      <c r="E77" s="4" t="s">
        <v>300</v>
      </c>
      <c r="F77" s="4" t="s">
        <v>286</v>
      </c>
      <c r="G77" s="4" t="s">
        <v>286</v>
      </c>
    </row>
    <row r="78" spans="1:7" ht="11.25">
      <c r="A78" s="4">
        <v>77</v>
      </c>
      <c r="B78" s="4" t="s">
        <v>71</v>
      </c>
      <c r="C78" s="4" t="s">
        <v>475</v>
      </c>
      <c r="D78" s="4" t="s">
        <v>476</v>
      </c>
      <c r="E78" s="4" t="s">
        <v>300</v>
      </c>
      <c r="F78" s="4" t="s">
        <v>286</v>
      </c>
      <c r="G78" s="4" t="s">
        <v>286</v>
      </c>
    </row>
    <row r="79" spans="1:7" ht="11.25">
      <c r="A79" s="4">
        <v>78</v>
      </c>
      <c r="B79" s="4" t="s">
        <v>71</v>
      </c>
      <c r="C79" s="4" t="s">
        <v>477</v>
      </c>
      <c r="D79" s="4" t="s">
        <v>478</v>
      </c>
      <c r="E79" s="4" t="s">
        <v>479</v>
      </c>
      <c r="F79" s="4" t="s">
        <v>286</v>
      </c>
      <c r="G79" s="4" t="s">
        <v>286</v>
      </c>
    </row>
    <row r="80" spans="1:7" ht="11.25">
      <c r="A80" s="4">
        <v>79</v>
      </c>
      <c r="B80" s="4" t="s">
        <v>71</v>
      </c>
      <c r="C80" s="4" t="s">
        <v>480</v>
      </c>
      <c r="D80" s="4" t="s">
        <v>481</v>
      </c>
      <c r="E80" s="4" t="s">
        <v>319</v>
      </c>
      <c r="F80" s="4" t="s">
        <v>286</v>
      </c>
      <c r="G80" s="4" t="s">
        <v>286</v>
      </c>
    </row>
    <row r="81" spans="1:7" ht="11.25">
      <c r="A81" s="4">
        <v>80</v>
      </c>
      <c r="B81" s="4" t="s">
        <v>71</v>
      </c>
      <c r="C81" s="4" t="s">
        <v>482</v>
      </c>
      <c r="D81" s="4" t="s">
        <v>483</v>
      </c>
      <c r="E81" s="4" t="s">
        <v>469</v>
      </c>
      <c r="F81" s="4" t="s">
        <v>286</v>
      </c>
      <c r="G81" s="4" t="s">
        <v>286</v>
      </c>
    </row>
    <row r="82" spans="1:7" ht="11.25">
      <c r="A82" s="4">
        <v>81</v>
      </c>
      <c r="B82" s="4" t="s">
        <v>71</v>
      </c>
      <c r="C82" s="4" t="s">
        <v>484</v>
      </c>
      <c r="D82" s="4" t="s">
        <v>485</v>
      </c>
      <c r="E82" s="4" t="s">
        <v>294</v>
      </c>
      <c r="F82" s="4" t="s">
        <v>286</v>
      </c>
      <c r="G82" s="4" t="s">
        <v>286</v>
      </c>
    </row>
    <row r="83" spans="1:7" ht="11.25">
      <c r="A83" s="4">
        <v>82</v>
      </c>
      <c r="B83" s="4" t="s">
        <v>71</v>
      </c>
      <c r="C83" s="4" t="s">
        <v>486</v>
      </c>
      <c r="D83" s="4" t="s">
        <v>284</v>
      </c>
      <c r="E83" s="4" t="s">
        <v>487</v>
      </c>
      <c r="F83" s="4" t="s">
        <v>286</v>
      </c>
      <c r="G83" s="4" t="s">
        <v>286</v>
      </c>
    </row>
    <row r="84" spans="1:7" ht="11.25">
      <c r="A84" s="4">
        <v>83</v>
      </c>
      <c r="B84" s="4" t="s">
        <v>71</v>
      </c>
      <c r="C84" s="4" t="s">
        <v>488</v>
      </c>
      <c r="D84" s="4" t="s">
        <v>489</v>
      </c>
      <c r="E84" s="4" t="s">
        <v>377</v>
      </c>
      <c r="F84" s="4" t="s">
        <v>286</v>
      </c>
      <c r="G84" s="4" t="s">
        <v>286</v>
      </c>
    </row>
    <row r="85" spans="1:7" ht="11.25">
      <c r="A85" s="4">
        <v>84</v>
      </c>
      <c r="B85" s="4" t="s">
        <v>71</v>
      </c>
      <c r="C85" s="4" t="s">
        <v>490</v>
      </c>
      <c r="D85" s="4" t="s">
        <v>491</v>
      </c>
      <c r="E85" s="4" t="s">
        <v>455</v>
      </c>
      <c r="F85" s="4" t="s">
        <v>286</v>
      </c>
      <c r="G85" s="4" t="s">
        <v>286</v>
      </c>
    </row>
    <row r="86" spans="1:7" ht="11.25">
      <c r="A86" s="4">
        <v>85</v>
      </c>
      <c r="B86" s="4" t="s">
        <v>71</v>
      </c>
      <c r="C86" s="4" t="s">
        <v>492</v>
      </c>
      <c r="D86" s="4" t="s">
        <v>493</v>
      </c>
      <c r="E86" s="4" t="s">
        <v>455</v>
      </c>
      <c r="F86" s="4" t="s">
        <v>286</v>
      </c>
      <c r="G86" s="4" t="s">
        <v>286</v>
      </c>
    </row>
    <row r="87" spans="1:7" ht="11.25">
      <c r="A87" s="4">
        <v>86</v>
      </c>
      <c r="B87" s="4" t="s">
        <v>71</v>
      </c>
      <c r="C87" s="4" t="s">
        <v>494</v>
      </c>
      <c r="D87" s="4" t="s">
        <v>495</v>
      </c>
      <c r="E87" s="4" t="s">
        <v>399</v>
      </c>
      <c r="F87" s="4" t="s">
        <v>286</v>
      </c>
      <c r="G87" s="4" t="s">
        <v>286</v>
      </c>
    </row>
    <row r="88" spans="1:7" ht="11.25">
      <c r="A88" s="4">
        <v>87</v>
      </c>
      <c r="B88" s="4" t="s">
        <v>71</v>
      </c>
      <c r="C88" s="4" t="s">
        <v>496</v>
      </c>
      <c r="D88" s="4" t="s">
        <v>350</v>
      </c>
      <c r="E88" s="4" t="s">
        <v>497</v>
      </c>
      <c r="F88" s="4" t="s">
        <v>286</v>
      </c>
      <c r="G88" s="4" t="s">
        <v>286</v>
      </c>
    </row>
    <row r="89" spans="1:7" ht="11.25">
      <c r="A89" s="4">
        <v>88</v>
      </c>
      <c r="B89" s="4" t="s">
        <v>71</v>
      </c>
      <c r="C89" s="4" t="s">
        <v>498</v>
      </c>
      <c r="D89" s="4" t="s">
        <v>499</v>
      </c>
      <c r="E89" s="4" t="s">
        <v>455</v>
      </c>
      <c r="F89" s="4" t="s">
        <v>286</v>
      </c>
      <c r="G89" s="4" t="s">
        <v>286</v>
      </c>
    </row>
    <row r="90" spans="1:7" ht="11.25">
      <c r="A90" s="4">
        <v>89</v>
      </c>
      <c r="B90" s="4" t="s">
        <v>71</v>
      </c>
      <c r="C90" s="4" t="s">
        <v>500</v>
      </c>
      <c r="D90" s="4" t="s">
        <v>501</v>
      </c>
      <c r="E90" s="4" t="s">
        <v>469</v>
      </c>
      <c r="F90" s="4" t="s">
        <v>286</v>
      </c>
      <c r="G90" s="4" t="s">
        <v>286</v>
      </c>
    </row>
    <row r="91" spans="1:7" ht="11.25">
      <c r="A91" s="4">
        <v>90</v>
      </c>
      <c r="B91" s="4" t="s">
        <v>71</v>
      </c>
      <c r="C91" s="4" t="s">
        <v>502</v>
      </c>
      <c r="D91" s="4" t="s">
        <v>503</v>
      </c>
      <c r="E91" s="4" t="s">
        <v>289</v>
      </c>
      <c r="F91" s="4" t="s">
        <v>286</v>
      </c>
      <c r="G91" s="4" t="s">
        <v>286</v>
      </c>
    </row>
    <row r="92" spans="1:7" ht="11.25">
      <c r="A92" s="4">
        <v>91</v>
      </c>
      <c r="B92" s="4" t="s">
        <v>71</v>
      </c>
      <c r="C92" s="4" t="s">
        <v>504</v>
      </c>
      <c r="D92" s="4" t="s">
        <v>505</v>
      </c>
      <c r="E92" s="4" t="s">
        <v>289</v>
      </c>
      <c r="F92" s="4" t="s">
        <v>286</v>
      </c>
      <c r="G92" s="4" t="s">
        <v>286</v>
      </c>
    </row>
    <row r="93" spans="1:7" ht="11.25">
      <c r="A93" s="4">
        <v>92</v>
      </c>
      <c r="B93" s="4" t="s">
        <v>71</v>
      </c>
      <c r="C93" s="4" t="s">
        <v>506</v>
      </c>
      <c r="D93" s="4" t="s">
        <v>507</v>
      </c>
      <c r="E93" s="4" t="s">
        <v>380</v>
      </c>
      <c r="F93" s="4" t="s">
        <v>286</v>
      </c>
      <c r="G93" s="4" t="s">
        <v>286</v>
      </c>
    </row>
    <row r="94" spans="1:7" ht="11.25">
      <c r="A94" s="4">
        <v>93</v>
      </c>
      <c r="B94" s="4" t="s">
        <v>71</v>
      </c>
      <c r="C94" s="4" t="s">
        <v>508</v>
      </c>
      <c r="D94" s="4" t="s">
        <v>509</v>
      </c>
      <c r="E94" s="4" t="s">
        <v>380</v>
      </c>
      <c r="F94" s="4" t="s">
        <v>286</v>
      </c>
      <c r="G94" s="4" t="s">
        <v>286</v>
      </c>
    </row>
    <row r="95" spans="1:7" ht="11.25">
      <c r="A95" s="4">
        <v>94</v>
      </c>
      <c r="B95" s="4" t="s">
        <v>71</v>
      </c>
      <c r="C95" s="4" t="s">
        <v>510</v>
      </c>
      <c r="D95" s="4" t="s">
        <v>511</v>
      </c>
      <c r="E95" s="4" t="s">
        <v>300</v>
      </c>
      <c r="F95" s="4" t="s">
        <v>286</v>
      </c>
      <c r="G95" s="4" t="s">
        <v>286</v>
      </c>
    </row>
    <row r="96" spans="1:7" ht="11.25">
      <c r="A96" s="4">
        <v>95</v>
      </c>
      <c r="B96" s="4" t="s">
        <v>71</v>
      </c>
      <c r="C96" s="4" t="s">
        <v>512</v>
      </c>
      <c r="D96" s="4" t="s">
        <v>513</v>
      </c>
      <c r="E96" s="4" t="s">
        <v>289</v>
      </c>
      <c r="F96" s="4" t="s">
        <v>286</v>
      </c>
      <c r="G96" s="4" t="s">
        <v>286</v>
      </c>
    </row>
    <row r="97" spans="1:7" ht="11.25">
      <c r="A97" s="4">
        <v>96</v>
      </c>
      <c r="B97" s="4" t="s">
        <v>71</v>
      </c>
      <c r="C97" s="4" t="s">
        <v>514</v>
      </c>
      <c r="D97" s="4" t="s">
        <v>515</v>
      </c>
      <c r="E97" s="4" t="s">
        <v>303</v>
      </c>
      <c r="F97" s="4" t="s">
        <v>286</v>
      </c>
      <c r="G97" s="4" t="s">
        <v>286</v>
      </c>
    </row>
    <row r="98" spans="1:7" ht="11.25">
      <c r="A98" s="4">
        <v>97</v>
      </c>
      <c r="B98" s="4" t="s">
        <v>71</v>
      </c>
      <c r="C98" s="4" t="s">
        <v>516</v>
      </c>
      <c r="D98" s="4" t="s">
        <v>517</v>
      </c>
      <c r="E98" s="4" t="s">
        <v>518</v>
      </c>
      <c r="F98" s="4" t="s">
        <v>286</v>
      </c>
      <c r="G98" s="4" t="s">
        <v>286</v>
      </c>
    </row>
    <row r="99" spans="1:7" ht="11.25">
      <c r="A99" s="4">
        <v>98</v>
      </c>
      <c r="B99" s="4" t="s">
        <v>71</v>
      </c>
      <c r="C99" s="4" t="s">
        <v>519</v>
      </c>
      <c r="D99" s="4" t="s">
        <v>520</v>
      </c>
      <c r="E99" s="4" t="s">
        <v>521</v>
      </c>
      <c r="F99" s="4" t="s">
        <v>286</v>
      </c>
      <c r="G99" s="4" t="s">
        <v>286</v>
      </c>
    </row>
    <row r="100" spans="1:7" ht="11.25">
      <c r="A100" s="4">
        <v>99</v>
      </c>
      <c r="B100" s="4" t="s">
        <v>71</v>
      </c>
      <c r="C100" s="4" t="s">
        <v>522</v>
      </c>
      <c r="D100" s="4" t="s">
        <v>523</v>
      </c>
      <c r="E100" s="4" t="s">
        <v>524</v>
      </c>
      <c r="F100" s="4" t="s">
        <v>286</v>
      </c>
      <c r="G100" s="4" t="s">
        <v>286</v>
      </c>
    </row>
    <row r="101" spans="1:7" ht="11.25">
      <c r="A101" s="4">
        <v>100</v>
      </c>
      <c r="B101" s="4" t="s">
        <v>71</v>
      </c>
      <c r="C101" s="4" t="s">
        <v>525</v>
      </c>
      <c r="D101" s="4" t="s">
        <v>526</v>
      </c>
      <c r="E101" s="4" t="s">
        <v>289</v>
      </c>
      <c r="F101" s="4" t="s">
        <v>286</v>
      </c>
      <c r="G101" s="4" t="s">
        <v>286</v>
      </c>
    </row>
    <row r="102" spans="1:7" ht="11.25">
      <c r="A102" s="4">
        <v>101</v>
      </c>
      <c r="B102" s="4" t="s">
        <v>71</v>
      </c>
      <c r="C102" s="4" t="s">
        <v>527</v>
      </c>
      <c r="D102" s="4" t="s">
        <v>528</v>
      </c>
      <c r="E102" s="4" t="s">
        <v>529</v>
      </c>
      <c r="F102" s="4" t="s">
        <v>286</v>
      </c>
      <c r="G102" s="4" t="s">
        <v>286</v>
      </c>
    </row>
    <row r="103" spans="1:7" ht="11.25">
      <c r="A103" s="4">
        <v>102</v>
      </c>
      <c r="B103" s="4" t="s">
        <v>71</v>
      </c>
      <c r="C103" s="4" t="s">
        <v>530</v>
      </c>
      <c r="D103" s="4" t="s">
        <v>531</v>
      </c>
      <c r="E103" s="4" t="s">
        <v>303</v>
      </c>
      <c r="F103" s="4" t="s">
        <v>286</v>
      </c>
      <c r="G103" s="4" t="s">
        <v>286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 customWidth="1"/>
  </cols>
  <sheetData>
    <row r="1" spans="1:4" ht="24" customHeight="1">
      <c r="A1" s="201" t="s">
        <v>116</v>
      </c>
      <c r="B1" s="201" t="s">
        <v>117</v>
      </c>
      <c r="C1" s="201" t="s">
        <v>118</v>
      </c>
      <c r="D1" s="9"/>
    </row>
    <row r="2" spans="1:3" ht="11.25">
      <c r="A2" s="214">
        <v>41702.431597222225</v>
      </c>
      <c r="B2" s="11" t="s">
        <v>262</v>
      </c>
      <c r="C2" s="11" t="s">
        <v>263</v>
      </c>
    </row>
    <row r="3" spans="1:3" ht="11.25">
      <c r="A3" s="214">
        <v>41702.431597222225</v>
      </c>
      <c r="B3" s="11" t="s">
        <v>264</v>
      </c>
      <c r="C3" s="11" t="s">
        <v>263</v>
      </c>
    </row>
    <row r="4" spans="1:3" ht="11.25">
      <c r="A4" s="214">
        <v>41704.700590277775</v>
      </c>
      <c r="B4" s="11" t="s">
        <v>262</v>
      </c>
      <c r="C4" s="11" t="s">
        <v>263</v>
      </c>
    </row>
    <row r="5" spans="1:3" ht="11.25">
      <c r="A5" s="214">
        <v>41704.70060185185</v>
      </c>
      <c r="B5" s="11" t="s">
        <v>265</v>
      </c>
      <c r="C5" s="11" t="s">
        <v>263</v>
      </c>
    </row>
    <row r="6" spans="1:3" ht="22.5">
      <c r="A6" s="214">
        <v>41704.70060185185</v>
      </c>
      <c r="B6" s="11" t="s">
        <v>266</v>
      </c>
      <c r="C6" s="11" t="s">
        <v>263</v>
      </c>
    </row>
    <row r="7" spans="1:3" ht="11.25">
      <c r="A7" s="214">
        <v>41704.70060185185</v>
      </c>
      <c r="B7" s="11" t="s">
        <v>267</v>
      </c>
      <c r="C7" s="11" t="s">
        <v>263</v>
      </c>
    </row>
    <row r="8" spans="1:3" ht="11.25">
      <c r="A8" s="214">
        <v>41704.70061342593</v>
      </c>
      <c r="B8" s="11" t="s">
        <v>268</v>
      </c>
      <c r="C8" s="11" t="s">
        <v>263</v>
      </c>
    </row>
    <row r="9" spans="1:3" ht="22.5">
      <c r="A9" s="214">
        <v>41704.70065972222</v>
      </c>
      <c r="B9" s="11" t="s">
        <v>269</v>
      </c>
      <c r="C9" s="11" t="s">
        <v>263</v>
      </c>
    </row>
    <row r="10" spans="1:3" ht="22.5">
      <c r="A10" s="214">
        <v>41704.70071759259</v>
      </c>
      <c r="B10" s="11" t="s">
        <v>270</v>
      </c>
      <c r="C10" s="11" t="s">
        <v>263</v>
      </c>
    </row>
    <row r="11" spans="1:3" ht="11.25">
      <c r="A11" s="214">
        <v>41704.70071759259</v>
      </c>
      <c r="B11" s="11" t="s">
        <v>271</v>
      </c>
      <c r="C11" s="11" t="s">
        <v>263</v>
      </c>
    </row>
    <row r="12" spans="1:3" ht="22.5">
      <c r="A12" s="214">
        <v>41704.70081018518</v>
      </c>
      <c r="B12" s="11" t="s">
        <v>272</v>
      </c>
      <c r="C12" s="11" t="s">
        <v>263</v>
      </c>
    </row>
    <row r="13" spans="1:3" ht="22.5">
      <c r="A13" s="214">
        <v>41704.70092592593</v>
      </c>
      <c r="B13" s="11" t="s">
        <v>274</v>
      </c>
      <c r="C13" s="11" t="s">
        <v>263</v>
      </c>
    </row>
    <row r="14" spans="1:3" ht="11.25">
      <c r="A14" s="214">
        <v>41729.4653587963</v>
      </c>
      <c r="B14" s="11" t="s">
        <v>262</v>
      </c>
      <c r="C14" s="11" t="s">
        <v>263</v>
      </c>
    </row>
    <row r="15" spans="1:3" ht="11.25">
      <c r="A15" s="214">
        <v>41729.46538194444</v>
      </c>
      <c r="B15" s="11" t="s">
        <v>275</v>
      </c>
      <c r="C15" s="11" t="s">
        <v>263</v>
      </c>
    </row>
    <row r="16" spans="1:3" ht="11.25">
      <c r="A16" s="214">
        <v>42061.4071412037</v>
      </c>
      <c r="B16" s="11" t="s">
        <v>262</v>
      </c>
      <c r="C16" s="11" t="s">
        <v>263</v>
      </c>
    </row>
    <row r="17" spans="1:3" ht="11.25">
      <c r="A17" s="214">
        <v>42061.407175925924</v>
      </c>
      <c r="B17" s="11" t="s">
        <v>275</v>
      </c>
      <c r="C17" s="11" t="s">
        <v>263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9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98" customWidth="1"/>
    <col min="27" max="36" width="9.140625" style="199" customWidth="1"/>
    <col min="37" max="16384" width="9.140625" style="19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00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21"/>
  </sheetPr>
  <dimension ref="A1:J27"/>
  <sheetViews>
    <sheetView showGridLines="0" zoomScalePageLayoutView="0" workbookViewId="0" topLeftCell="D27">
      <selection activeCell="J30" sqref="J30"/>
    </sheetView>
  </sheetViews>
  <sheetFormatPr defaultColWidth="9.140625" defaultRowHeight="11.25"/>
  <cols>
    <col min="1" max="1" width="10.7109375" style="24" hidden="1" customWidth="1"/>
    <col min="2" max="2" width="10.7109375" style="21" hidden="1" customWidth="1"/>
    <col min="3" max="3" width="3.7109375" style="25" hidden="1" customWidth="1"/>
    <col min="4" max="4" width="3.7109375" style="30" customWidth="1"/>
    <col min="5" max="5" width="40.7109375" style="30" customWidth="1"/>
    <col min="6" max="6" width="50.7109375" style="30" customWidth="1"/>
    <col min="7" max="7" width="8.28125" style="29" customWidth="1"/>
    <col min="8" max="16384" width="9.140625" style="30" customWidth="1"/>
  </cols>
  <sheetData>
    <row r="1" spans="1:7" s="22" customFormat="1" ht="13.5" customHeight="1" hidden="1">
      <c r="A1" s="20"/>
      <c r="B1" s="21"/>
      <c r="G1" s="23"/>
    </row>
    <row r="2" spans="1:7" s="22" customFormat="1" ht="12" customHeight="1" hidden="1">
      <c r="A2" s="20"/>
      <c r="B2" s="21"/>
      <c r="G2" s="23"/>
    </row>
    <row r="4" spans="4:6" ht="11.25">
      <c r="D4" s="26"/>
      <c r="E4" s="27"/>
      <c r="F4" s="28" t="str">
        <f>version</f>
        <v>Версия 1.0.1</v>
      </c>
    </row>
    <row r="5" spans="4:7" ht="30.75" customHeight="1">
      <c r="D5" s="31"/>
      <c r="E5" s="242" t="s">
        <v>161</v>
      </c>
      <c r="F5" s="242"/>
      <c r="G5" s="32"/>
    </row>
    <row r="6" spans="4:7" ht="11.25">
      <c r="D6" s="26"/>
      <c r="E6" s="33"/>
      <c r="F6" s="34"/>
      <c r="G6" s="32"/>
    </row>
    <row r="7" spans="4:7" ht="19.5">
      <c r="D7" s="31"/>
      <c r="E7" s="33" t="s">
        <v>91</v>
      </c>
      <c r="F7" s="35" t="s">
        <v>71</v>
      </c>
      <c r="G7" s="32"/>
    </row>
    <row r="8" spans="1:7" ht="3.75" customHeight="1">
      <c r="A8" s="36"/>
      <c r="D8" s="37"/>
      <c r="E8" s="33"/>
      <c r="F8" s="38"/>
      <c r="G8" s="39"/>
    </row>
    <row r="9" spans="4:7" ht="19.5">
      <c r="D9" s="31"/>
      <c r="E9" s="49" t="s">
        <v>92</v>
      </c>
      <c r="F9" s="50">
        <v>2015</v>
      </c>
      <c r="G9" s="26"/>
    </row>
    <row r="10" spans="3:7" ht="30" customHeight="1">
      <c r="C10" s="41"/>
      <c r="D10" s="37"/>
      <c r="E10" s="43"/>
      <c r="F10" s="38"/>
      <c r="G10" s="40"/>
    </row>
    <row r="11" spans="3:10" ht="22.5">
      <c r="C11" s="41"/>
      <c r="D11" s="42"/>
      <c r="E11" s="43" t="s">
        <v>124</v>
      </c>
      <c r="F11" s="55" t="s">
        <v>422</v>
      </c>
      <c r="G11" s="40"/>
      <c r="H11" s="44"/>
      <c r="J11" s="51"/>
    </row>
    <row r="12" spans="3:10" ht="19.5">
      <c r="C12" s="41"/>
      <c r="D12" s="42"/>
      <c r="E12" s="43" t="s">
        <v>93</v>
      </c>
      <c r="F12" s="55" t="s">
        <v>423</v>
      </c>
      <c r="G12" s="40"/>
      <c r="H12" s="44"/>
      <c r="J12" s="51"/>
    </row>
    <row r="13" spans="3:10" ht="19.5">
      <c r="C13" s="41"/>
      <c r="D13" s="42"/>
      <c r="E13" s="43" t="s">
        <v>94</v>
      </c>
      <c r="F13" s="55" t="s">
        <v>363</v>
      </c>
      <c r="G13" s="40"/>
      <c r="H13" s="44"/>
      <c r="J13" s="51"/>
    </row>
    <row r="14" spans="1:7" ht="19.5" customHeight="1">
      <c r="A14" s="46"/>
      <c r="D14" s="26"/>
      <c r="F14" s="54" t="s">
        <v>125</v>
      </c>
      <c r="G14" s="39"/>
    </row>
    <row r="15" spans="1:7" ht="27" customHeight="1">
      <c r="A15" s="46"/>
      <c r="B15" s="47"/>
      <c r="D15" s="48"/>
      <c r="E15" s="45" t="s">
        <v>232</v>
      </c>
      <c r="F15" s="215" t="s">
        <v>532</v>
      </c>
      <c r="G15" s="39"/>
    </row>
    <row r="16" spans="1:7" ht="32.25" customHeight="1">
      <c r="A16" s="46"/>
      <c r="B16" s="47"/>
      <c r="D16" s="48"/>
      <c r="E16" s="45" t="s">
        <v>233</v>
      </c>
      <c r="F16" s="215" t="s">
        <v>532</v>
      </c>
      <c r="G16" s="39"/>
    </row>
    <row r="17" spans="1:7" ht="19.5" customHeight="1">
      <c r="A17" s="46"/>
      <c r="D17" s="26"/>
      <c r="F17" s="54" t="s">
        <v>126</v>
      </c>
      <c r="G17" s="39"/>
    </row>
    <row r="18" spans="1:7" ht="19.5" customHeight="1">
      <c r="A18" s="46"/>
      <c r="B18" s="47"/>
      <c r="D18" s="48"/>
      <c r="E18" s="45" t="s">
        <v>0</v>
      </c>
      <c r="F18" s="215" t="s">
        <v>533</v>
      </c>
      <c r="G18" s="39"/>
    </row>
    <row r="19" spans="1:7" ht="19.5" customHeight="1">
      <c r="A19" s="46"/>
      <c r="B19" s="47"/>
      <c r="D19" s="48"/>
      <c r="E19" s="45" t="s">
        <v>2</v>
      </c>
      <c r="F19" s="215" t="s">
        <v>534</v>
      </c>
      <c r="G19" s="39"/>
    </row>
    <row r="20" spans="1:7" ht="19.5" customHeight="1">
      <c r="A20" s="46"/>
      <c r="D20" s="26"/>
      <c r="F20" s="54" t="s">
        <v>127</v>
      </c>
      <c r="G20" s="39"/>
    </row>
    <row r="21" spans="1:7" ht="19.5" customHeight="1">
      <c r="A21" s="46"/>
      <c r="B21" s="47"/>
      <c r="D21" s="48"/>
      <c r="E21" s="45" t="s">
        <v>0</v>
      </c>
      <c r="F21" s="215" t="s">
        <v>535</v>
      </c>
      <c r="G21" s="39"/>
    </row>
    <row r="22" spans="1:7" ht="19.5" customHeight="1">
      <c r="A22" s="46"/>
      <c r="B22" s="47"/>
      <c r="D22" s="48"/>
      <c r="E22" s="45" t="s">
        <v>2</v>
      </c>
      <c r="F22" s="215" t="s">
        <v>127</v>
      </c>
      <c r="G22" s="39"/>
    </row>
    <row r="23" spans="1:7" ht="19.5" customHeight="1">
      <c r="A23" s="46"/>
      <c r="D23" s="26"/>
      <c r="F23" s="54" t="s">
        <v>9</v>
      </c>
      <c r="G23" s="39"/>
    </row>
    <row r="24" spans="1:7" ht="19.5" customHeight="1">
      <c r="A24" s="46"/>
      <c r="B24" s="47"/>
      <c r="D24" s="48"/>
      <c r="E24" s="45" t="s">
        <v>0</v>
      </c>
      <c r="F24" s="216" t="s">
        <v>536</v>
      </c>
      <c r="G24" s="39"/>
    </row>
    <row r="25" spans="1:7" ht="19.5" customHeight="1">
      <c r="A25" s="46"/>
      <c r="B25" s="47"/>
      <c r="D25" s="48"/>
      <c r="E25" s="45" t="s">
        <v>2</v>
      </c>
      <c r="F25" s="216" t="s">
        <v>537</v>
      </c>
      <c r="G25" s="39"/>
    </row>
    <row r="26" spans="1:7" ht="19.5" customHeight="1">
      <c r="A26" s="46"/>
      <c r="B26" s="47"/>
      <c r="D26" s="48"/>
      <c r="E26" s="45" t="s">
        <v>1</v>
      </c>
      <c r="F26" s="216" t="s">
        <v>538</v>
      </c>
      <c r="G26" s="39"/>
    </row>
    <row r="27" spans="1:7" ht="19.5" customHeight="1">
      <c r="A27" s="46"/>
      <c r="B27" s="47"/>
      <c r="D27" s="48"/>
      <c r="E27" s="45" t="s">
        <v>3</v>
      </c>
      <c r="F27" s="216" t="s">
        <v>539</v>
      </c>
      <c r="G27" s="39"/>
    </row>
  </sheetData>
  <sheetProtection password="FA9C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24:F27 F21:F22 F18:F19 F15:F16">
      <formula1>900</formula1>
    </dataValidation>
  </dataValidation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0"/>
  </sheetPr>
  <dimension ref="A1:W43"/>
  <sheetViews>
    <sheetView showGridLines="0" tabSelected="1" zoomScaleSheetLayoutView="55" zoomScalePageLayoutView="0" workbookViewId="0" topLeftCell="C7">
      <pane xSplit="4" ySplit="5" topLeftCell="G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W37" sqref="C7:W37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22" width="10.7109375" style="79" customWidth="1"/>
    <col min="23" max="23" width="14.140625" style="79" customWidth="1"/>
    <col min="24" max="16384" width="14.140625" style="59" customWidth="1"/>
  </cols>
  <sheetData>
    <row r="1" spans="1:23" s="68" customFormat="1" ht="12" hidden="1">
      <c r="A1" s="61"/>
      <c r="B1" s="62">
        <v>0</v>
      </c>
      <c r="C1" s="63">
        <v>0</v>
      </c>
      <c r="D1" s="63">
        <v>0</v>
      </c>
      <c r="E1" s="64">
        <f>god</f>
        <v>2015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7" t="s">
        <v>132</v>
      </c>
      <c r="L1" s="67" t="s">
        <v>133</v>
      </c>
      <c r="M1" s="67" t="s">
        <v>134</v>
      </c>
      <c r="N1" s="67" t="s">
        <v>135</v>
      </c>
      <c r="O1" s="67" t="s">
        <v>136</v>
      </c>
      <c r="P1" s="67" t="s">
        <v>137</v>
      </c>
      <c r="Q1" s="67" t="s">
        <v>138</v>
      </c>
      <c r="R1" s="67" t="s">
        <v>139</v>
      </c>
      <c r="S1" s="67" t="s">
        <v>140</v>
      </c>
      <c r="T1" s="67" t="s">
        <v>141</v>
      </c>
      <c r="U1" s="67" t="s">
        <v>142</v>
      </c>
      <c r="V1" s="67" t="s">
        <v>5</v>
      </c>
      <c r="W1" s="65"/>
    </row>
    <row r="2" spans="1:22" s="70" customFormat="1" ht="11.25" hidden="1">
      <c r="A2" s="69"/>
      <c r="D2" s="71"/>
      <c r="G2" s="72">
        <f>$E$1-2</f>
        <v>2013</v>
      </c>
      <c r="H2" s="72">
        <f>$E$1-2</f>
        <v>2013</v>
      </c>
      <c r="I2" s="72">
        <f>$E$1-1</f>
        <v>2014</v>
      </c>
      <c r="J2" s="72">
        <f aca="true" t="shared" si="0" ref="J2:V2">$E$1</f>
        <v>2015</v>
      </c>
      <c r="K2" s="72">
        <f t="shared" si="0"/>
        <v>2015</v>
      </c>
      <c r="L2" s="72">
        <f t="shared" si="0"/>
        <v>2015</v>
      </c>
      <c r="M2" s="72">
        <f t="shared" si="0"/>
        <v>2015</v>
      </c>
      <c r="N2" s="72">
        <f t="shared" si="0"/>
        <v>2015</v>
      </c>
      <c r="O2" s="72">
        <f t="shared" si="0"/>
        <v>2015</v>
      </c>
      <c r="P2" s="72">
        <f t="shared" si="0"/>
        <v>2015</v>
      </c>
      <c r="Q2" s="72">
        <f t="shared" si="0"/>
        <v>2015</v>
      </c>
      <c r="R2" s="72">
        <f t="shared" si="0"/>
        <v>2015</v>
      </c>
      <c r="S2" s="72">
        <f t="shared" si="0"/>
        <v>2015</v>
      </c>
      <c r="T2" s="72">
        <f t="shared" si="0"/>
        <v>2015</v>
      </c>
      <c r="U2" s="72">
        <f t="shared" si="0"/>
        <v>2015</v>
      </c>
      <c r="V2" s="72">
        <f t="shared" si="0"/>
        <v>2015</v>
      </c>
    </row>
    <row r="3" spans="1:22" s="67" customFormat="1" ht="11.25" hidden="1">
      <c r="A3" s="73"/>
      <c r="D3" s="74"/>
      <c r="G3" s="67" t="s">
        <v>162</v>
      </c>
      <c r="H3" s="67" t="s">
        <v>163</v>
      </c>
      <c r="I3" s="67" t="s">
        <v>162</v>
      </c>
      <c r="J3" s="67" t="s">
        <v>162</v>
      </c>
      <c r="K3" s="67" t="s">
        <v>162</v>
      </c>
      <c r="L3" s="67" t="s">
        <v>162</v>
      </c>
      <c r="M3" s="67" t="s">
        <v>162</v>
      </c>
      <c r="N3" s="67" t="s">
        <v>162</v>
      </c>
      <c r="O3" s="67" t="s">
        <v>162</v>
      </c>
      <c r="P3" s="67" t="s">
        <v>162</v>
      </c>
      <c r="Q3" s="67" t="s">
        <v>162</v>
      </c>
      <c r="R3" s="67" t="s">
        <v>162</v>
      </c>
      <c r="S3" s="67" t="s">
        <v>162</v>
      </c>
      <c r="T3" s="67" t="s">
        <v>162</v>
      </c>
      <c r="U3" s="67" t="s">
        <v>162</v>
      </c>
      <c r="V3" s="67" t="s">
        <v>162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22" s="85" customFormat="1" ht="11.25">
      <c r="A7" s="81"/>
      <c r="B7" s="82"/>
      <c r="C7" s="83"/>
      <c r="D7" s="84"/>
      <c r="V7" s="86" t="s">
        <v>164</v>
      </c>
    </row>
    <row r="8" spans="1:23" s="79" customFormat="1" ht="29.25" customHeight="1">
      <c r="A8" s="80"/>
      <c r="B8" s="76"/>
      <c r="C8" s="87"/>
      <c r="D8" s="244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Общество с ограниченной ответственностью "Энергошаля", п.Шаля по технологическому расходу электроэнергии (мощности) - потерям в электрических сетях на 2015 год в регионе: Свердловская область</v>
      </c>
      <c r="E8" s="244"/>
      <c r="F8" s="244"/>
      <c r="G8" s="244"/>
      <c r="H8" s="244"/>
      <c r="I8" s="244"/>
      <c r="J8" s="24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88"/>
    </row>
    <row r="9" spans="1:22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s="79" customFormat="1" ht="52.5" customHeight="1">
      <c r="A10" s="80"/>
      <c r="B10" s="76"/>
      <c r="C10" s="77"/>
      <c r="D10" s="202" t="s">
        <v>8</v>
      </c>
      <c r="E10" s="202" t="s">
        <v>165</v>
      </c>
      <c r="F10" s="203" t="s">
        <v>166</v>
      </c>
      <c r="G10" s="204" t="str">
        <f aca="true" t="shared" si="1" ref="G10:V10">G3&amp;" "&amp;G2&amp;" "&amp;G1</f>
        <v>План 2013 Год</v>
      </c>
      <c r="H10" s="204" t="str">
        <f t="shared" si="1"/>
        <v>Факт 2013 Год</v>
      </c>
      <c r="I10" s="204" t="str">
        <f t="shared" si="1"/>
        <v>План 2014 Год</v>
      </c>
      <c r="J10" s="204" t="str">
        <f t="shared" si="1"/>
        <v>План 2015 Январь</v>
      </c>
      <c r="K10" s="204" t="str">
        <f t="shared" si="1"/>
        <v>План 2015 Февраль</v>
      </c>
      <c r="L10" s="204" t="str">
        <f t="shared" si="1"/>
        <v>План 2015 Март</v>
      </c>
      <c r="M10" s="204" t="str">
        <f t="shared" si="1"/>
        <v>План 2015 Апрель</v>
      </c>
      <c r="N10" s="204" t="str">
        <f t="shared" si="1"/>
        <v>План 2015 Май</v>
      </c>
      <c r="O10" s="204" t="str">
        <f t="shared" si="1"/>
        <v>План 2015 Июнь</v>
      </c>
      <c r="P10" s="204" t="str">
        <f t="shared" si="1"/>
        <v>План 2015 Июль</v>
      </c>
      <c r="Q10" s="204" t="str">
        <f t="shared" si="1"/>
        <v>План 2015 Август</v>
      </c>
      <c r="R10" s="204" t="str">
        <f t="shared" si="1"/>
        <v>План 2015 Сентябрь</v>
      </c>
      <c r="S10" s="204" t="str">
        <f t="shared" si="1"/>
        <v>План 2015 Октябрь</v>
      </c>
      <c r="T10" s="204" t="str">
        <f t="shared" si="1"/>
        <v>План 2015 Ноябрь</v>
      </c>
      <c r="U10" s="204" t="str">
        <f t="shared" si="1"/>
        <v>План 2015 Декабрь</v>
      </c>
      <c r="V10" s="204" t="str">
        <f t="shared" si="1"/>
        <v>План 2015 Год</v>
      </c>
    </row>
    <row r="11" spans="1:22" s="79" customFormat="1" ht="11.25">
      <c r="A11" s="80"/>
      <c r="B11" s="76"/>
      <c r="C11" s="77"/>
      <c r="D11" s="205">
        <v>1</v>
      </c>
      <c r="E11" s="205">
        <v>2</v>
      </c>
      <c r="F11" s="205">
        <v>3</v>
      </c>
      <c r="G11" s="205">
        <v>4</v>
      </c>
      <c r="H11" s="205">
        <v>5</v>
      </c>
      <c r="I11" s="205">
        <v>6</v>
      </c>
      <c r="J11" s="205">
        <v>7</v>
      </c>
      <c r="K11" s="205">
        <v>8</v>
      </c>
      <c r="L11" s="205">
        <v>9</v>
      </c>
      <c r="M11" s="205">
        <v>10</v>
      </c>
      <c r="N11" s="205">
        <v>11</v>
      </c>
      <c r="O11" s="205">
        <v>12</v>
      </c>
      <c r="P11" s="205">
        <v>13</v>
      </c>
      <c r="Q11" s="205">
        <v>14</v>
      </c>
      <c r="R11" s="205">
        <v>15</v>
      </c>
      <c r="S11" s="205">
        <v>16</v>
      </c>
      <c r="T11" s="205">
        <v>17</v>
      </c>
      <c r="U11" s="205">
        <v>18</v>
      </c>
      <c r="V11" s="205">
        <v>19</v>
      </c>
    </row>
    <row r="12" spans="1:22" s="79" customFormat="1" ht="11.25">
      <c r="A12" s="80"/>
      <c r="B12" s="76"/>
      <c r="C12" s="77"/>
      <c r="D12" s="115"/>
      <c r="E12" s="115" t="s">
        <v>153</v>
      </c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 s="79" customFormat="1" ht="11.25">
      <c r="A13" s="80" t="s">
        <v>143</v>
      </c>
      <c r="B13" s="76" t="s">
        <v>167</v>
      </c>
      <c r="C13" s="77"/>
      <c r="D13" s="118">
        <v>1</v>
      </c>
      <c r="E13" s="119" t="s">
        <v>168</v>
      </c>
      <c r="F13" s="118" t="s">
        <v>114</v>
      </c>
      <c r="G13" s="149">
        <v>123.72</v>
      </c>
      <c r="H13" s="149">
        <v>121.775</v>
      </c>
      <c r="I13" s="149">
        <v>110.987</v>
      </c>
      <c r="J13" s="149">
        <f>J20/I20*I13</f>
        <v>12.096985164454876</v>
      </c>
      <c r="K13" s="149">
        <f aca="true" t="shared" si="2" ref="K13:U13">K20/J20*J13</f>
        <v>11.098366013661941</v>
      </c>
      <c r="L13" s="149">
        <f t="shared" si="2"/>
        <v>10.876821742750243</v>
      </c>
      <c r="M13" s="149">
        <f t="shared" si="2"/>
        <v>9.766873812604697</v>
      </c>
      <c r="N13" s="149">
        <f t="shared" si="2"/>
        <v>7.991179781930527</v>
      </c>
      <c r="O13" s="149">
        <f t="shared" si="2"/>
        <v>6.992560631137593</v>
      </c>
      <c r="P13" s="149">
        <f t="shared" si="2"/>
        <v>6.32681453060897</v>
      </c>
      <c r="Q13" s="149">
        <f t="shared" si="2"/>
        <v>6.992560631137593</v>
      </c>
      <c r="R13" s="149">
        <f t="shared" si="2"/>
        <v>7.546977952313603</v>
      </c>
      <c r="S13" s="149">
        <f t="shared" si="2"/>
        <v>8.65692588245915</v>
      </c>
      <c r="T13" s="149">
        <f t="shared" si="2"/>
        <v>10.765492963397632</v>
      </c>
      <c r="U13" s="149">
        <f t="shared" si="2"/>
        <v>11.87544089354318</v>
      </c>
      <c r="V13" s="150">
        <f>SUM(J13:U13)</f>
        <v>110.98700000000001</v>
      </c>
    </row>
    <row r="14" spans="1:22" s="79" customFormat="1" ht="22.5">
      <c r="A14" s="80" t="s">
        <v>144</v>
      </c>
      <c r="B14" s="76" t="s">
        <v>169</v>
      </c>
      <c r="C14" s="77"/>
      <c r="D14" s="118">
        <v>2</v>
      </c>
      <c r="E14" s="119" t="s">
        <v>170</v>
      </c>
      <c r="F14" s="118" t="s">
        <v>114</v>
      </c>
      <c r="G14" s="151">
        <f aca="true" t="shared" si="3" ref="G14:U14">SUM(G15:G16)</f>
        <v>12.64</v>
      </c>
      <c r="H14" s="151">
        <f t="shared" si="3"/>
        <v>15.415</v>
      </c>
      <c r="I14" s="151">
        <f t="shared" si="3"/>
        <v>11.294</v>
      </c>
      <c r="J14" s="151">
        <f t="shared" si="3"/>
        <v>1.2309851644548766</v>
      </c>
      <c r="K14" s="151">
        <f t="shared" si="3"/>
        <v>1.1293660136619423</v>
      </c>
      <c r="L14" s="151">
        <f t="shared" si="3"/>
        <v>1.1068217427502434</v>
      </c>
      <c r="M14" s="151">
        <f t="shared" si="3"/>
        <v>0.9938738126046965</v>
      </c>
      <c r="N14" s="151">
        <f t="shared" si="3"/>
        <v>0.8131797819305269</v>
      </c>
      <c r="O14" s="151">
        <f t="shared" si="3"/>
        <v>0.7115606311375925</v>
      </c>
      <c r="P14" s="151">
        <f t="shared" si="3"/>
        <v>0.6438145306089696</v>
      </c>
      <c r="Q14" s="151">
        <f t="shared" si="3"/>
        <v>0.7115606311375926</v>
      </c>
      <c r="R14" s="151">
        <f t="shared" si="3"/>
        <v>0.7679779523136029</v>
      </c>
      <c r="S14" s="151">
        <f t="shared" si="3"/>
        <v>0.8809258824591498</v>
      </c>
      <c r="T14" s="151">
        <f t="shared" si="3"/>
        <v>1.0954929633976311</v>
      </c>
      <c r="U14" s="151">
        <f t="shared" si="3"/>
        <v>1.208440893543178</v>
      </c>
      <c r="V14" s="150">
        <f>SUM(J14:U14)</f>
        <v>11.294000000000002</v>
      </c>
    </row>
    <row r="15" spans="1:22" s="79" customFormat="1" ht="11.25">
      <c r="A15" s="80" t="s">
        <v>171</v>
      </c>
      <c r="B15" s="76" t="s">
        <v>172</v>
      </c>
      <c r="C15" s="77"/>
      <c r="D15" s="118" t="s">
        <v>154</v>
      </c>
      <c r="E15" s="120" t="s">
        <v>172</v>
      </c>
      <c r="F15" s="118" t="s">
        <v>114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2">
        <v>0</v>
      </c>
      <c r="V15" s="150">
        <f>SUM(J15:U15)</f>
        <v>0</v>
      </c>
    </row>
    <row r="16" spans="1:22" ht="22.5">
      <c r="A16" s="80" t="s">
        <v>173</v>
      </c>
      <c r="B16" s="76" t="s">
        <v>174</v>
      </c>
      <c r="D16" s="118" t="s">
        <v>155</v>
      </c>
      <c r="E16" s="120" t="s">
        <v>174</v>
      </c>
      <c r="F16" s="118" t="s">
        <v>114</v>
      </c>
      <c r="G16" s="152">
        <v>12.64</v>
      </c>
      <c r="H16" s="152">
        <v>15.415</v>
      </c>
      <c r="I16" s="152">
        <v>11.294</v>
      </c>
      <c r="J16" s="152">
        <f>J20/I20*I16</f>
        <v>1.2309851644548766</v>
      </c>
      <c r="K16" s="152">
        <f aca="true" t="shared" si="4" ref="K16:U16">K20/J20*J16</f>
        <v>1.1293660136619423</v>
      </c>
      <c r="L16" s="152">
        <f t="shared" si="4"/>
        <v>1.1068217427502434</v>
      </c>
      <c r="M16" s="152">
        <f t="shared" si="4"/>
        <v>0.9938738126046965</v>
      </c>
      <c r="N16" s="152">
        <f t="shared" si="4"/>
        <v>0.8131797819305269</v>
      </c>
      <c r="O16" s="152">
        <f t="shared" si="4"/>
        <v>0.7115606311375925</v>
      </c>
      <c r="P16" s="152">
        <f t="shared" si="4"/>
        <v>0.6438145306089696</v>
      </c>
      <c r="Q16" s="152">
        <f t="shared" si="4"/>
        <v>0.7115606311375926</v>
      </c>
      <c r="R16" s="152">
        <f t="shared" si="4"/>
        <v>0.7679779523136029</v>
      </c>
      <c r="S16" s="152">
        <f t="shared" si="4"/>
        <v>0.8809258824591498</v>
      </c>
      <c r="T16" s="152">
        <f t="shared" si="4"/>
        <v>1.0954929633976311</v>
      </c>
      <c r="U16" s="152">
        <f t="shared" si="4"/>
        <v>1.208440893543178</v>
      </c>
      <c r="V16" s="150">
        <f>SUM(J16:U16)</f>
        <v>11.294000000000002</v>
      </c>
    </row>
    <row r="17" spans="1:22" ht="12">
      <c r="A17" s="80" t="s">
        <v>145</v>
      </c>
      <c r="B17" s="76" t="s">
        <v>175</v>
      </c>
      <c r="D17" s="118">
        <v>3</v>
      </c>
      <c r="E17" s="121" t="s">
        <v>176</v>
      </c>
      <c r="F17" s="122" t="s">
        <v>177</v>
      </c>
      <c r="G17" s="151">
        <f>IF(G13=0,0,G14/G13*100)</f>
        <v>10.21661817006143</v>
      </c>
      <c r="H17" s="151">
        <f>IF(H13=0,0,H14/H13*100)</f>
        <v>12.658591664955859</v>
      </c>
      <c r="I17" s="151">
        <f aca="true" t="shared" si="5" ref="I17:V17">IF(I13=0,0,I14/I13*100)</f>
        <v>10.175966554641535</v>
      </c>
      <c r="J17" s="151">
        <f t="shared" si="5"/>
        <v>10.175966554641535</v>
      </c>
      <c r="K17" s="151">
        <f t="shared" si="5"/>
        <v>10.175966554641537</v>
      </c>
      <c r="L17" s="151">
        <f t="shared" si="5"/>
        <v>10.175966554641535</v>
      </c>
      <c r="M17" s="151">
        <f t="shared" si="5"/>
        <v>10.175966554641535</v>
      </c>
      <c r="N17" s="151">
        <f t="shared" si="5"/>
        <v>10.175966554641535</v>
      </c>
      <c r="O17" s="151">
        <f t="shared" si="5"/>
        <v>10.175966554641535</v>
      </c>
      <c r="P17" s="151">
        <f t="shared" si="5"/>
        <v>10.175966554641535</v>
      </c>
      <c r="Q17" s="151">
        <f t="shared" si="5"/>
        <v>10.175966554641537</v>
      </c>
      <c r="R17" s="151">
        <f t="shared" si="5"/>
        <v>10.175966554641535</v>
      </c>
      <c r="S17" s="151">
        <f t="shared" si="5"/>
        <v>10.175966554641535</v>
      </c>
      <c r="T17" s="151">
        <f t="shared" si="5"/>
        <v>10.175966554641537</v>
      </c>
      <c r="U17" s="151">
        <f t="shared" si="5"/>
        <v>10.175966554641537</v>
      </c>
      <c r="V17" s="151">
        <f t="shared" si="5"/>
        <v>10.175966554641535</v>
      </c>
    </row>
    <row r="18" spans="1:22" ht="12">
      <c r="A18" s="80" t="s">
        <v>146</v>
      </c>
      <c r="B18" s="76" t="s">
        <v>178</v>
      </c>
      <c r="D18" s="118">
        <v>4</v>
      </c>
      <c r="E18" s="121" t="s">
        <v>179</v>
      </c>
      <c r="F18" s="118" t="s">
        <v>114</v>
      </c>
      <c r="G18" s="151">
        <f>G13-G14</f>
        <v>111.08</v>
      </c>
      <c r="H18" s="151">
        <f>H13-H14</f>
        <v>106.36000000000001</v>
      </c>
      <c r="I18" s="151">
        <f aca="true" t="shared" si="6" ref="I18:U18">I13-I14</f>
        <v>99.693</v>
      </c>
      <c r="J18" s="151">
        <f t="shared" si="6"/>
        <v>10.866</v>
      </c>
      <c r="K18" s="151">
        <f t="shared" si="6"/>
        <v>9.969</v>
      </c>
      <c r="L18" s="151">
        <f t="shared" si="6"/>
        <v>9.77</v>
      </c>
      <c r="M18" s="151">
        <f t="shared" si="6"/>
        <v>8.773</v>
      </c>
      <c r="N18" s="151">
        <f t="shared" si="6"/>
        <v>7.178000000000001</v>
      </c>
      <c r="O18" s="151">
        <f t="shared" si="6"/>
        <v>6.281000000000001</v>
      </c>
      <c r="P18" s="151">
        <f t="shared" si="6"/>
        <v>5.683</v>
      </c>
      <c r="Q18" s="151">
        <f t="shared" si="6"/>
        <v>6.281000000000001</v>
      </c>
      <c r="R18" s="151">
        <f t="shared" si="6"/>
        <v>6.779</v>
      </c>
      <c r="S18" s="151">
        <f t="shared" si="6"/>
        <v>7.776000000000001</v>
      </c>
      <c r="T18" s="151">
        <f t="shared" si="6"/>
        <v>9.670000000000002</v>
      </c>
      <c r="U18" s="151">
        <f t="shared" si="6"/>
        <v>10.667000000000002</v>
      </c>
      <c r="V18" s="150">
        <f>SUM(J18:U18)</f>
        <v>99.693</v>
      </c>
    </row>
    <row r="19" spans="1:22" ht="12">
      <c r="A19" s="80" t="s">
        <v>180</v>
      </c>
      <c r="B19" s="76" t="s">
        <v>181</v>
      </c>
      <c r="D19" s="118" t="s">
        <v>182</v>
      </c>
      <c r="E19" s="123" t="s">
        <v>181</v>
      </c>
      <c r="F19" s="118" t="s">
        <v>114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0">
        <f>SUM(J19:U19)</f>
        <v>0</v>
      </c>
    </row>
    <row r="20" spans="1:22" ht="22.5">
      <c r="A20" s="80" t="s">
        <v>183</v>
      </c>
      <c r="B20" s="76" t="s">
        <v>184</v>
      </c>
      <c r="D20" s="118" t="s">
        <v>185</v>
      </c>
      <c r="E20" s="123" t="s">
        <v>184</v>
      </c>
      <c r="F20" s="118" t="s">
        <v>114</v>
      </c>
      <c r="G20" s="152">
        <v>111.08</v>
      </c>
      <c r="H20" s="152">
        <v>106.36</v>
      </c>
      <c r="I20" s="152">
        <v>99.693</v>
      </c>
      <c r="J20" s="152">
        <v>10.866</v>
      </c>
      <c r="K20" s="152">
        <v>9.969</v>
      </c>
      <c r="L20" s="152">
        <v>9.77</v>
      </c>
      <c r="M20" s="152">
        <v>8.773</v>
      </c>
      <c r="N20" s="152">
        <v>7.178</v>
      </c>
      <c r="O20" s="152">
        <v>6.281</v>
      </c>
      <c r="P20" s="152">
        <v>5.683</v>
      </c>
      <c r="Q20" s="152">
        <v>6.281</v>
      </c>
      <c r="R20" s="152">
        <v>6.779</v>
      </c>
      <c r="S20" s="152">
        <v>7.776</v>
      </c>
      <c r="T20" s="152">
        <v>9.67</v>
      </c>
      <c r="U20" s="152">
        <v>10.667</v>
      </c>
      <c r="V20" s="150">
        <f>SUM(J20:U20)</f>
        <v>99.693</v>
      </c>
    </row>
    <row r="21" spans="1:22" ht="12">
      <c r="A21" s="80"/>
      <c r="B21" s="76"/>
      <c r="D21" s="115"/>
      <c r="E21" s="115" t="s">
        <v>156</v>
      </c>
      <c r="F21" s="124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</row>
    <row r="22" spans="1:22" ht="12">
      <c r="A22" s="80" t="s">
        <v>147</v>
      </c>
      <c r="B22" s="76" t="s">
        <v>167</v>
      </c>
      <c r="D22" s="118" t="s">
        <v>111</v>
      </c>
      <c r="E22" s="119" t="s">
        <v>168</v>
      </c>
      <c r="F22" s="118" t="s">
        <v>129</v>
      </c>
      <c r="G22" s="149">
        <v>37.66</v>
      </c>
      <c r="H22" s="149">
        <v>39.408</v>
      </c>
      <c r="I22" s="149">
        <f>I29/(1-0.10176)</f>
        <v>39.380343783398644</v>
      </c>
      <c r="J22" s="149">
        <f aca="true" t="shared" si="7" ref="J22:U22">J29/(1-0.10176)</f>
        <v>51.50694418469618</v>
      </c>
      <c r="K22" s="149">
        <f t="shared" si="7"/>
        <v>47.25499048198382</v>
      </c>
      <c r="L22" s="149">
        <f t="shared" si="7"/>
        <v>46.311691945930576</v>
      </c>
      <c r="M22" s="149">
        <f t="shared" si="7"/>
        <v>41.585718878367345</v>
      </c>
      <c r="N22" s="149">
        <f t="shared" si="7"/>
        <v>34.025110008995874</v>
      </c>
      <c r="O22" s="149">
        <f t="shared" si="7"/>
        <v>29.773156306283514</v>
      </c>
      <c r="P22" s="149">
        <f t="shared" si="7"/>
        <v>26.938520504475278</v>
      </c>
      <c r="Q22" s="149">
        <f t="shared" si="7"/>
        <v>29.773156306283514</v>
      </c>
      <c r="R22" s="149">
        <f t="shared" si="7"/>
        <v>32.133772743240876</v>
      </c>
      <c r="S22" s="149">
        <f t="shared" si="7"/>
        <v>36.85974581080411</v>
      </c>
      <c r="T22" s="149">
        <f t="shared" si="7"/>
        <v>45.837672581079694</v>
      </c>
      <c r="U22" s="149">
        <f t="shared" si="7"/>
        <v>50.56364564864293</v>
      </c>
      <c r="V22" s="150">
        <f>SUM(J22:U22)/12</f>
        <v>39.38034378339864</v>
      </c>
    </row>
    <row r="23" spans="1:22" ht="22.5">
      <c r="A23" s="80" t="s">
        <v>148</v>
      </c>
      <c r="B23" s="76" t="s">
        <v>169</v>
      </c>
      <c r="D23" s="118" t="s">
        <v>112</v>
      </c>
      <c r="E23" s="119" t="s">
        <v>170</v>
      </c>
      <c r="F23" s="118" t="s">
        <v>129</v>
      </c>
      <c r="G23" s="151">
        <f aca="true" t="shared" si="8" ref="G23:V23">SUM(G24:G25)</f>
        <v>3.24</v>
      </c>
      <c r="H23" s="151">
        <f t="shared" si="8"/>
        <v>4.988</v>
      </c>
      <c r="I23" s="151">
        <f t="shared" si="8"/>
        <v>4.007343783398646</v>
      </c>
      <c r="J23" s="151">
        <f t="shared" si="8"/>
        <v>5.241346640234681</v>
      </c>
      <c r="K23" s="151">
        <f t="shared" si="8"/>
        <v>4.8086678314466695</v>
      </c>
      <c r="L23" s="151">
        <f t="shared" si="8"/>
        <v>4.712677772417891</v>
      </c>
      <c r="M23" s="151">
        <f t="shared" si="8"/>
        <v>4.231762753062661</v>
      </c>
      <c r="N23" s="151">
        <f t="shared" si="8"/>
        <v>3.4623951945154197</v>
      </c>
      <c r="O23" s="151">
        <f t="shared" si="8"/>
        <v>3.029716385727408</v>
      </c>
      <c r="P23" s="151">
        <f t="shared" si="8"/>
        <v>2.7412638465354036</v>
      </c>
      <c r="Q23" s="151">
        <f t="shared" si="8"/>
        <v>3.029716385727408</v>
      </c>
      <c r="R23" s="151">
        <f t="shared" si="8"/>
        <v>3.2699327143521906</v>
      </c>
      <c r="S23" s="151">
        <f t="shared" si="8"/>
        <v>3.750847733707424</v>
      </c>
      <c r="T23" s="151">
        <f t="shared" si="8"/>
        <v>4.664441561850666</v>
      </c>
      <c r="U23" s="151">
        <f t="shared" si="8"/>
        <v>5.145356581205903</v>
      </c>
      <c r="V23" s="151">
        <f t="shared" si="8"/>
        <v>4.007343783398643</v>
      </c>
    </row>
    <row r="24" spans="1:22" ht="12">
      <c r="A24" s="80" t="s">
        <v>186</v>
      </c>
      <c r="B24" s="76" t="s">
        <v>172</v>
      </c>
      <c r="D24" s="118" t="s">
        <v>187</v>
      </c>
      <c r="E24" s="120" t="s">
        <v>172</v>
      </c>
      <c r="F24" s="118" t="s">
        <v>129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0">
        <f>SUM(J24:U24)/12</f>
        <v>0</v>
      </c>
    </row>
    <row r="25" spans="1:22" ht="22.5">
      <c r="A25" s="80" t="s">
        <v>188</v>
      </c>
      <c r="B25" s="76" t="s">
        <v>174</v>
      </c>
      <c r="D25" s="118" t="s">
        <v>189</v>
      </c>
      <c r="E25" s="120" t="s">
        <v>174</v>
      </c>
      <c r="F25" s="118" t="s">
        <v>129</v>
      </c>
      <c r="G25" s="152">
        <v>3.24</v>
      </c>
      <c r="H25" s="152">
        <v>4.988</v>
      </c>
      <c r="I25" s="152">
        <f>I22-I29</f>
        <v>4.007343783398646</v>
      </c>
      <c r="J25" s="152">
        <f aca="true" t="shared" si="9" ref="J25:U25">J22-J29</f>
        <v>5.241346640234681</v>
      </c>
      <c r="K25" s="152">
        <f t="shared" si="9"/>
        <v>4.8086678314466695</v>
      </c>
      <c r="L25" s="152">
        <f t="shared" si="9"/>
        <v>4.712677772417891</v>
      </c>
      <c r="M25" s="152">
        <f t="shared" si="9"/>
        <v>4.231762753062661</v>
      </c>
      <c r="N25" s="152">
        <f t="shared" si="9"/>
        <v>3.4623951945154197</v>
      </c>
      <c r="O25" s="152">
        <f t="shared" si="9"/>
        <v>3.029716385727408</v>
      </c>
      <c r="P25" s="152">
        <f t="shared" si="9"/>
        <v>2.7412638465354036</v>
      </c>
      <c r="Q25" s="152">
        <f t="shared" si="9"/>
        <v>3.029716385727408</v>
      </c>
      <c r="R25" s="152">
        <f t="shared" si="9"/>
        <v>3.2699327143521906</v>
      </c>
      <c r="S25" s="152">
        <f t="shared" si="9"/>
        <v>3.750847733707424</v>
      </c>
      <c r="T25" s="152">
        <f t="shared" si="9"/>
        <v>4.664441561850666</v>
      </c>
      <c r="U25" s="152">
        <f t="shared" si="9"/>
        <v>5.145356581205903</v>
      </c>
      <c r="V25" s="150">
        <f>SUM(J25:U25)/12</f>
        <v>4.007343783398643</v>
      </c>
    </row>
    <row r="26" spans="1:22" ht="12">
      <c r="A26" s="80" t="s">
        <v>149</v>
      </c>
      <c r="B26" s="76" t="s">
        <v>175</v>
      </c>
      <c r="D26" s="118" t="s">
        <v>113</v>
      </c>
      <c r="E26" s="121" t="s">
        <v>176</v>
      </c>
      <c r="F26" s="122" t="s">
        <v>177</v>
      </c>
      <c r="G26" s="151">
        <f aca="true" t="shared" si="10" ref="G26:V26">IF(G22=0,0,G23/G22*100)</f>
        <v>8.60329261816251</v>
      </c>
      <c r="H26" s="151">
        <f t="shared" si="10"/>
        <v>12.657328461226147</v>
      </c>
      <c r="I26" s="151">
        <f t="shared" si="10"/>
        <v>10.176</v>
      </c>
      <c r="J26" s="151">
        <f t="shared" si="10"/>
        <v>10.175999999999997</v>
      </c>
      <c r="K26" s="151">
        <f t="shared" si="10"/>
        <v>10.175999999999991</v>
      </c>
      <c r="L26" s="151">
        <f t="shared" si="10"/>
        <v>10.17599999999999</v>
      </c>
      <c r="M26" s="151">
        <f t="shared" si="10"/>
        <v>10.176</v>
      </c>
      <c r="N26" s="151">
        <f t="shared" si="10"/>
        <v>10.175999999999998</v>
      </c>
      <c r="O26" s="151">
        <f t="shared" si="10"/>
        <v>10.175999999999991</v>
      </c>
      <c r="P26" s="151">
        <f t="shared" si="10"/>
        <v>10.175999999999998</v>
      </c>
      <c r="Q26" s="151">
        <f t="shared" si="10"/>
        <v>10.175999999999991</v>
      </c>
      <c r="R26" s="151">
        <f t="shared" si="10"/>
        <v>10.175999999999998</v>
      </c>
      <c r="S26" s="151">
        <f t="shared" si="10"/>
        <v>10.175999999999995</v>
      </c>
      <c r="T26" s="151">
        <f t="shared" si="10"/>
        <v>10.175999999999991</v>
      </c>
      <c r="U26" s="151">
        <f t="shared" si="10"/>
        <v>10.175999999999997</v>
      </c>
      <c r="V26" s="151">
        <f t="shared" si="10"/>
        <v>10.175999999999995</v>
      </c>
    </row>
    <row r="27" spans="1:22" ht="12">
      <c r="A27" s="80" t="s">
        <v>150</v>
      </c>
      <c r="B27" s="76" t="s">
        <v>178</v>
      </c>
      <c r="D27" s="118" t="s">
        <v>190</v>
      </c>
      <c r="E27" s="121" t="s">
        <v>191</v>
      </c>
      <c r="F27" s="118" t="s">
        <v>129</v>
      </c>
      <c r="G27" s="151">
        <f aca="true" t="shared" si="11" ref="G27:U27">G22-G23</f>
        <v>34.419999999999995</v>
      </c>
      <c r="H27" s="151">
        <f t="shared" si="11"/>
        <v>34.42</v>
      </c>
      <c r="I27" s="151">
        <f t="shared" si="11"/>
        <v>35.373</v>
      </c>
      <c r="J27" s="151">
        <f t="shared" si="11"/>
        <v>46.2655975444615</v>
      </c>
      <c r="K27" s="151">
        <f t="shared" si="11"/>
        <v>42.44632265053715</v>
      </c>
      <c r="L27" s="151">
        <f t="shared" si="11"/>
        <v>41.599014173512685</v>
      </c>
      <c r="M27" s="151">
        <f t="shared" si="11"/>
        <v>37.353956125304684</v>
      </c>
      <c r="N27" s="151">
        <f t="shared" si="11"/>
        <v>30.562714814480454</v>
      </c>
      <c r="O27" s="151">
        <f t="shared" si="11"/>
        <v>26.743439920556106</v>
      </c>
      <c r="P27" s="151">
        <f t="shared" si="11"/>
        <v>24.197256657939874</v>
      </c>
      <c r="Q27" s="151">
        <f t="shared" si="11"/>
        <v>26.743439920556106</v>
      </c>
      <c r="R27" s="151">
        <f t="shared" si="11"/>
        <v>28.863840028888685</v>
      </c>
      <c r="S27" s="151">
        <f t="shared" si="11"/>
        <v>33.10889807709668</v>
      </c>
      <c r="T27" s="151">
        <f t="shared" si="11"/>
        <v>41.17323101922903</v>
      </c>
      <c r="U27" s="151">
        <f t="shared" si="11"/>
        <v>45.41828906743703</v>
      </c>
      <c r="V27" s="150">
        <f>SUM(J27:U27)/12</f>
        <v>35.37299999999999</v>
      </c>
    </row>
    <row r="28" spans="1:22" ht="12">
      <c r="A28" s="80" t="s">
        <v>192</v>
      </c>
      <c r="B28" s="76" t="s">
        <v>181</v>
      </c>
      <c r="D28" s="118" t="s">
        <v>193</v>
      </c>
      <c r="E28" s="123" t="s">
        <v>181</v>
      </c>
      <c r="F28" s="118" t="s">
        <v>129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0">
        <f>SUM(J28:U28)/12</f>
        <v>0</v>
      </c>
    </row>
    <row r="29" spans="1:22" ht="22.5">
      <c r="A29" s="80" t="s">
        <v>194</v>
      </c>
      <c r="B29" s="76" t="s">
        <v>184</v>
      </c>
      <c r="D29" s="118" t="s">
        <v>195</v>
      </c>
      <c r="E29" s="123" t="s">
        <v>184</v>
      </c>
      <c r="F29" s="118" t="s">
        <v>129</v>
      </c>
      <c r="G29" s="152">
        <v>34.42</v>
      </c>
      <c r="H29" s="152">
        <v>34.42</v>
      </c>
      <c r="I29" s="152">
        <v>35.373</v>
      </c>
      <c r="J29" s="152">
        <f>J20/I20*I29*12</f>
        <v>46.2655975444615</v>
      </c>
      <c r="K29" s="152">
        <f aca="true" t="shared" si="12" ref="K29:U29">K20/J20*J29</f>
        <v>42.44632265053715</v>
      </c>
      <c r="L29" s="152">
        <f t="shared" si="12"/>
        <v>41.599014173512685</v>
      </c>
      <c r="M29" s="152">
        <f t="shared" si="12"/>
        <v>37.353956125304684</v>
      </c>
      <c r="N29" s="152">
        <f t="shared" si="12"/>
        <v>30.562714814480454</v>
      </c>
      <c r="O29" s="152">
        <f t="shared" si="12"/>
        <v>26.743439920556106</v>
      </c>
      <c r="P29" s="152">
        <f t="shared" si="12"/>
        <v>24.197256657939874</v>
      </c>
      <c r="Q29" s="152">
        <f t="shared" si="12"/>
        <v>26.743439920556106</v>
      </c>
      <c r="R29" s="152">
        <f t="shared" si="12"/>
        <v>28.863840028888685</v>
      </c>
      <c r="S29" s="152">
        <f t="shared" si="12"/>
        <v>33.10889807709668</v>
      </c>
      <c r="T29" s="152">
        <f t="shared" si="12"/>
        <v>41.17323101922903</v>
      </c>
      <c r="U29" s="152">
        <f t="shared" si="12"/>
        <v>45.41828906743703</v>
      </c>
      <c r="V29" s="150">
        <f>SUM(J29:U29)/12</f>
        <v>35.37299999999999</v>
      </c>
    </row>
    <row r="30" spans="1:22" ht="12">
      <c r="A30" s="80" t="s">
        <v>151</v>
      </c>
      <c r="B30" s="76" t="s">
        <v>196</v>
      </c>
      <c r="D30" s="118" t="s">
        <v>197</v>
      </c>
      <c r="E30" s="119" t="s">
        <v>198</v>
      </c>
      <c r="F30" s="122" t="s">
        <v>129</v>
      </c>
      <c r="G30" s="151">
        <f aca="true" t="shared" si="13" ref="G30:V30">SUM(G31:G32)</f>
        <v>0</v>
      </c>
      <c r="H30" s="151">
        <f t="shared" si="13"/>
        <v>0</v>
      </c>
      <c r="I30" s="151">
        <f t="shared" si="13"/>
        <v>0</v>
      </c>
      <c r="J30" s="151">
        <f t="shared" si="13"/>
        <v>0</v>
      </c>
      <c r="K30" s="151">
        <f t="shared" si="13"/>
        <v>0</v>
      </c>
      <c r="L30" s="151">
        <f t="shared" si="13"/>
        <v>0</v>
      </c>
      <c r="M30" s="151">
        <f t="shared" si="13"/>
        <v>0</v>
      </c>
      <c r="N30" s="151">
        <f t="shared" si="13"/>
        <v>0</v>
      </c>
      <c r="O30" s="151">
        <f t="shared" si="13"/>
        <v>0</v>
      </c>
      <c r="P30" s="151">
        <f t="shared" si="13"/>
        <v>0</v>
      </c>
      <c r="Q30" s="151">
        <f t="shared" si="13"/>
        <v>0</v>
      </c>
      <c r="R30" s="151">
        <f t="shared" si="13"/>
        <v>0</v>
      </c>
      <c r="S30" s="151">
        <f t="shared" si="13"/>
        <v>0</v>
      </c>
      <c r="T30" s="151">
        <f t="shared" si="13"/>
        <v>0</v>
      </c>
      <c r="U30" s="151">
        <f t="shared" si="13"/>
        <v>0</v>
      </c>
      <c r="V30" s="151">
        <f t="shared" si="13"/>
        <v>0</v>
      </c>
    </row>
    <row r="31" spans="1:22" ht="12">
      <c r="A31" s="80" t="s">
        <v>199</v>
      </c>
      <c r="B31" s="76" t="s">
        <v>172</v>
      </c>
      <c r="D31" s="118" t="s">
        <v>200</v>
      </c>
      <c r="E31" s="120" t="s">
        <v>172</v>
      </c>
      <c r="F31" s="122" t="s">
        <v>129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152">
        <v>0</v>
      </c>
      <c r="Q31" s="152">
        <v>0</v>
      </c>
      <c r="R31" s="152">
        <v>0</v>
      </c>
      <c r="S31" s="152">
        <v>0</v>
      </c>
      <c r="T31" s="152">
        <v>0</v>
      </c>
      <c r="U31" s="152">
        <v>0</v>
      </c>
      <c r="V31" s="150">
        <f>SUM(J31:U31)/12</f>
        <v>0</v>
      </c>
    </row>
    <row r="32" spans="1:22" ht="12">
      <c r="A32" s="80" t="s">
        <v>201</v>
      </c>
      <c r="B32" s="76" t="s">
        <v>202</v>
      </c>
      <c r="D32" s="118" t="s">
        <v>203</v>
      </c>
      <c r="E32" s="120" t="s">
        <v>202</v>
      </c>
      <c r="F32" s="122" t="s">
        <v>129</v>
      </c>
      <c r="G32" s="151">
        <f>Субабоненты!H13</f>
        <v>0</v>
      </c>
      <c r="H32" s="151">
        <f>Субабоненты!I13</f>
        <v>0</v>
      </c>
      <c r="I32" s="151">
        <f>Субабоненты!J13</f>
        <v>0</v>
      </c>
      <c r="J32" s="151">
        <f>Субабоненты!K13</f>
        <v>0</v>
      </c>
      <c r="K32" s="151">
        <f>Субабоненты!L13</f>
        <v>0</v>
      </c>
      <c r="L32" s="151">
        <f>Субабоненты!M13</f>
        <v>0</v>
      </c>
      <c r="M32" s="151">
        <f>Субабоненты!N13</f>
        <v>0</v>
      </c>
      <c r="N32" s="151">
        <f>Субабоненты!O13</f>
        <v>0</v>
      </c>
      <c r="O32" s="151">
        <f>Субабоненты!P13</f>
        <v>0</v>
      </c>
      <c r="P32" s="151">
        <f>Субабоненты!Q13</f>
        <v>0</v>
      </c>
      <c r="Q32" s="151">
        <f>Субабоненты!R13</f>
        <v>0</v>
      </c>
      <c r="R32" s="151">
        <f>Субабоненты!S13</f>
        <v>0</v>
      </c>
      <c r="S32" s="151">
        <f>Субабоненты!T13</f>
        <v>0</v>
      </c>
      <c r="T32" s="151">
        <f>Субабоненты!U13</f>
        <v>0</v>
      </c>
      <c r="U32" s="151">
        <f>Субабоненты!V13</f>
        <v>0</v>
      </c>
      <c r="V32" s="151">
        <f>Субабоненты!W13</f>
        <v>0</v>
      </c>
    </row>
    <row r="33" spans="1:22" ht="12">
      <c r="A33" s="80" t="s">
        <v>152</v>
      </c>
      <c r="B33" s="76" t="s">
        <v>204</v>
      </c>
      <c r="D33" s="118" t="s">
        <v>205</v>
      </c>
      <c r="E33" s="119" t="s">
        <v>206</v>
      </c>
      <c r="F33" s="122" t="s">
        <v>207</v>
      </c>
      <c r="G33" s="151">
        <f aca="true" t="shared" si="14" ref="G33:V33">SUM(G34:G35)</f>
        <v>0</v>
      </c>
      <c r="H33" s="151">
        <f t="shared" si="14"/>
        <v>0</v>
      </c>
      <c r="I33" s="151">
        <f t="shared" si="14"/>
        <v>0</v>
      </c>
      <c r="J33" s="151">
        <f t="shared" si="14"/>
        <v>0</v>
      </c>
      <c r="K33" s="151">
        <f t="shared" si="14"/>
        <v>0</v>
      </c>
      <c r="L33" s="151">
        <f t="shared" si="14"/>
        <v>0</v>
      </c>
      <c r="M33" s="151">
        <f t="shared" si="14"/>
        <v>0</v>
      </c>
      <c r="N33" s="151">
        <f t="shared" si="14"/>
        <v>0</v>
      </c>
      <c r="O33" s="151">
        <f t="shared" si="14"/>
        <v>0</v>
      </c>
      <c r="P33" s="151">
        <f t="shared" si="14"/>
        <v>0</v>
      </c>
      <c r="Q33" s="151">
        <f t="shared" si="14"/>
        <v>0</v>
      </c>
      <c r="R33" s="151">
        <f t="shared" si="14"/>
        <v>0</v>
      </c>
      <c r="S33" s="151">
        <f t="shared" si="14"/>
        <v>0</v>
      </c>
      <c r="T33" s="151">
        <f t="shared" si="14"/>
        <v>0</v>
      </c>
      <c r="U33" s="151">
        <f t="shared" si="14"/>
        <v>0</v>
      </c>
      <c r="V33" s="151">
        <f t="shared" si="14"/>
        <v>0</v>
      </c>
    </row>
    <row r="34" spans="1:22" ht="12">
      <c r="A34" s="80" t="s">
        <v>208</v>
      </c>
      <c r="B34" s="76" t="s">
        <v>172</v>
      </c>
      <c r="D34" s="118" t="s">
        <v>209</v>
      </c>
      <c r="E34" s="120" t="s">
        <v>172</v>
      </c>
      <c r="F34" s="122" t="s">
        <v>207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52">
        <v>0</v>
      </c>
      <c r="P34" s="152">
        <v>0</v>
      </c>
      <c r="Q34" s="152">
        <v>0</v>
      </c>
      <c r="R34" s="152">
        <v>0</v>
      </c>
      <c r="S34" s="152">
        <v>0</v>
      </c>
      <c r="T34" s="152">
        <v>0</v>
      </c>
      <c r="U34" s="152">
        <v>0</v>
      </c>
      <c r="V34" s="150">
        <f>MAX(J34:U34)</f>
        <v>0</v>
      </c>
    </row>
    <row r="35" spans="1:22" ht="12">
      <c r="A35" s="80" t="s">
        <v>210</v>
      </c>
      <c r="B35" s="76" t="s">
        <v>202</v>
      </c>
      <c r="D35" s="118" t="s">
        <v>211</v>
      </c>
      <c r="E35" s="120" t="s">
        <v>202</v>
      </c>
      <c r="F35" s="122" t="s">
        <v>207</v>
      </c>
      <c r="G35" s="151">
        <f>Субабоненты!H14</f>
        <v>0</v>
      </c>
      <c r="H35" s="151">
        <f>Субабоненты!I14</f>
        <v>0</v>
      </c>
      <c r="I35" s="151">
        <f>Субабоненты!J14</f>
        <v>0</v>
      </c>
      <c r="J35" s="151">
        <f>Субабоненты!K14</f>
        <v>0</v>
      </c>
      <c r="K35" s="151">
        <f>Субабоненты!L14</f>
        <v>0</v>
      </c>
      <c r="L35" s="151">
        <f>Субабоненты!M14</f>
        <v>0</v>
      </c>
      <c r="M35" s="151">
        <f>Субабоненты!N14</f>
        <v>0</v>
      </c>
      <c r="N35" s="151">
        <f>Субабоненты!O14</f>
        <v>0</v>
      </c>
      <c r="O35" s="151">
        <f>Субабоненты!P14</f>
        <v>0</v>
      </c>
      <c r="P35" s="151">
        <f>Субабоненты!Q14</f>
        <v>0</v>
      </c>
      <c r="Q35" s="151">
        <f>Субабоненты!R14</f>
        <v>0</v>
      </c>
      <c r="R35" s="151">
        <f>Субабоненты!S14</f>
        <v>0</v>
      </c>
      <c r="S35" s="151">
        <f>Субабоненты!T14</f>
        <v>0</v>
      </c>
      <c r="T35" s="151">
        <f>Субабоненты!U14</f>
        <v>0</v>
      </c>
      <c r="U35" s="151">
        <f>Субабоненты!V14</f>
        <v>0</v>
      </c>
      <c r="V35" s="151">
        <f>Субабоненты!W14</f>
        <v>0</v>
      </c>
    </row>
    <row r="36" spans="1:5" ht="12">
      <c r="A36" s="80"/>
      <c r="B36" s="76"/>
      <c r="E36" s="94"/>
    </row>
    <row r="37" spans="1:2" ht="12">
      <c r="A37" s="80"/>
      <c r="B37" s="76"/>
    </row>
    <row r="38" spans="1:2" ht="12">
      <c r="A38" s="80"/>
      <c r="B38" s="76"/>
    </row>
    <row r="39" spans="1:16" ht="20.25" customHeight="1">
      <c r="A39" s="80"/>
      <c r="B39" s="76"/>
      <c r="D39" s="246" t="s">
        <v>130</v>
      </c>
      <c r="E39" s="246"/>
      <c r="F39" s="246"/>
      <c r="G39" s="246"/>
      <c r="H39" s="95"/>
      <c r="I39" s="95"/>
      <c r="J39" s="95"/>
      <c r="M39" s="243"/>
      <c r="N39" s="243"/>
      <c r="O39" s="243"/>
      <c r="P39" s="243"/>
    </row>
    <row r="40" spans="1:10" ht="12">
      <c r="A40" s="80"/>
      <c r="B40" s="76"/>
      <c r="E40" s="96"/>
      <c r="F40" s="97"/>
      <c r="G40" s="98"/>
      <c r="H40" s="98"/>
      <c r="I40" s="98"/>
      <c r="J40" s="98"/>
    </row>
    <row r="41" spans="1:16" ht="19.5" customHeight="1">
      <c r="A41" s="80"/>
      <c r="B41" s="76"/>
      <c r="D41" s="246" t="s">
        <v>131</v>
      </c>
      <c r="E41" s="246"/>
      <c r="F41" s="246"/>
      <c r="G41" s="246"/>
      <c r="H41" s="246"/>
      <c r="I41" s="246"/>
      <c r="J41" s="246"/>
      <c r="K41" s="246"/>
      <c r="M41" s="243"/>
      <c r="N41" s="243"/>
      <c r="O41" s="243"/>
      <c r="P41" s="243"/>
    </row>
    <row r="42" spans="4:10" ht="12">
      <c r="D42" s="245"/>
      <c r="E42" s="245"/>
      <c r="F42" s="245"/>
      <c r="G42" s="245"/>
      <c r="H42" s="100"/>
      <c r="I42" s="100"/>
      <c r="J42" s="100"/>
    </row>
    <row r="43" ht="12">
      <c r="E43" s="101"/>
    </row>
  </sheetData>
  <sheetProtection password="FA9C" sheet="1" objects="1" scenarios="1" formatColumns="0" formatRows="0"/>
  <mergeCells count="6">
    <mergeCell ref="M41:P41"/>
    <mergeCell ref="M39:P39"/>
    <mergeCell ref="D8:J8"/>
    <mergeCell ref="D42:G42"/>
    <mergeCell ref="D41:K41"/>
    <mergeCell ref="D39:G39"/>
  </mergeCells>
  <dataValidations count="1">
    <dataValidation type="decimal" allowBlank="1" showInputMessage="1" showErrorMessage="1" sqref="G13:V35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0"/>
  </sheetPr>
  <dimension ref="A1:K43"/>
  <sheetViews>
    <sheetView showGridLines="0" zoomScaleSheetLayoutView="55" zoomScalePageLayoutView="0" workbookViewId="0" topLeftCell="C7">
      <pane xSplit="4" ySplit="5" topLeftCell="G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J42" sqref="D2:J42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10" width="10.7109375" style="79" customWidth="1"/>
    <col min="11" max="11" width="14.140625" style="79" customWidth="1"/>
    <col min="12" max="16384" width="14.140625" style="59" customWidth="1"/>
  </cols>
  <sheetData>
    <row r="1" spans="1:11" s="68" customFormat="1" ht="12" hidden="1">
      <c r="A1" s="61"/>
      <c r="B1" s="62">
        <v>0</v>
      </c>
      <c r="C1" s="63">
        <v>0</v>
      </c>
      <c r="D1" s="63">
        <v>0</v>
      </c>
      <c r="E1" s="64">
        <f>god</f>
        <v>2015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5"/>
    </row>
    <row r="2" spans="1:10" s="70" customFormat="1" ht="11.25" hidden="1">
      <c r="A2" s="69"/>
      <c r="D2" s="71"/>
      <c r="G2" s="72">
        <f>$E$1-2</f>
        <v>2013</v>
      </c>
      <c r="H2" s="72">
        <f>$E$1-2</f>
        <v>2013</v>
      </c>
      <c r="I2" s="72">
        <f>$E$1-1</f>
        <v>2014</v>
      </c>
      <c r="J2" s="72">
        <f>$E$1</f>
        <v>2015</v>
      </c>
    </row>
    <row r="3" spans="1:10" s="67" customFormat="1" ht="11.25" hidden="1">
      <c r="A3" s="73"/>
      <c r="D3" s="74"/>
      <c r="G3" s="67" t="s">
        <v>162</v>
      </c>
      <c r="H3" s="67" t="s">
        <v>163</v>
      </c>
      <c r="I3" s="67" t="s">
        <v>162</v>
      </c>
      <c r="J3" s="67" t="s">
        <v>162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4" s="85" customFormat="1" ht="11.25">
      <c r="A7" s="81"/>
      <c r="B7" s="82"/>
      <c r="C7" s="83"/>
      <c r="D7" s="84"/>
    </row>
    <row r="8" spans="1:11" s="79" customFormat="1" ht="29.25" customHeight="1">
      <c r="A8" s="80"/>
      <c r="B8" s="76"/>
      <c r="C8" s="87"/>
      <c r="D8" s="244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Общество с ограниченной ответственностью "Энергошаля", п.Шаля по технологическому расходу электроэнергии (мощности) - потерям в электрических сетях на 2015 год в регионе: Свердловская область (поквартально)</v>
      </c>
      <c r="E8" s="244"/>
      <c r="F8" s="244"/>
      <c r="G8" s="244"/>
      <c r="H8" s="244"/>
      <c r="I8" s="244"/>
      <c r="J8" s="244"/>
      <c r="K8" s="88"/>
    </row>
    <row r="9" spans="1:10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</row>
    <row r="10" spans="1:10" s="79" customFormat="1" ht="52.5" customHeight="1">
      <c r="A10" s="80"/>
      <c r="B10" s="76"/>
      <c r="C10" s="77"/>
      <c r="D10" s="202" t="s">
        <v>8</v>
      </c>
      <c r="E10" s="202" t="s">
        <v>165</v>
      </c>
      <c r="F10" s="203" t="s">
        <v>166</v>
      </c>
      <c r="G10" s="204" t="str">
        <f>"I квартал "&amp;god</f>
        <v>I квартал 2015</v>
      </c>
      <c r="H10" s="204" t="str">
        <f>"II квартал "&amp;god</f>
        <v>II квартал 2015</v>
      </c>
      <c r="I10" s="204" t="str">
        <f>"III квартал "&amp;god</f>
        <v>III квартал 2015</v>
      </c>
      <c r="J10" s="204" t="str">
        <f>"IV квартал "&amp;god</f>
        <v>IV квартал 2015</v>
      </c>
    </row>
    <row r="11" spans="1:10" s="79" customFormat="1" ht="11.25">
      <c r="A11" s="80"/>
      <c r="B11" s="76"/>
      <c r="C11" s="77"/>
      <c r="D11" s="205">
        <v>1</v>
      </c>
      <c r="E11" s="205">
        <v>2</v>
      </c>
      <c r="F11" s="205">
        <v>3</v>
      </c>
      <c r="G11" s="205">
        <v>4</v>
      </c>
      <c r="H11" s="205">
        <v>5</v>
      </c>
      <c r="I11" s="205">
        <v>6</v>
      </c>
      <c r="J11" s="205">
        <v>7</v>
      </c>
    </row>
    <row r="12" spans="1:10" s="79" customFormat="1" ht="11.25">
      <c r="A12" s="80"/>
      <c r="B12" s="76"/>
      <c r="C12" s="77"/>
      <c r="D12" s="115"/>
      <c r="E12" s="115" t="s">
        <v>153</v>
      </c>
      <c r="F12" s="116"/>
      <c r="G12" s="117"/>
      <c r="H12" s="117"/>
      <c r="I12" s="117"/>
      <c r="J12" s="117"/>
    </row>
    <row r="13" spans="1:10" s="79" customFormat="1" ht="11.25">
      <c r="A13" s="80" t="s">
        <v>143</v>
      </c>
      <c r="B13" s="76" t="s">
        <v>167</v>
      </c>
      <c r="C13" s="77"/>
      <c r="D13" s="118">
        <v>1</v>
      </c>
      <c r="E13" s="119" t="s">
        <v>168</v>
      </c>
      <c r="F13" s="118" t="s">
        <v>114</v>
      </c>
      <c r="G13" s="150">
        <f>SUM('Форма 3.1'!J13:L13)</f>
        <v>34.07217292086706</v>
      </c>
      <c r="H13" s="150">
        <f>SUM('Форма 3.1'!M13:O13)</f>
        <v>24.750614225672816</v>
      </c>
      <c r="I13" s="150">
        <f>SUM('Форма 3.1'!P13:R13)</f>
        <v>20.866353114060168</v>
      </c>
      <c r="J13" s="150">
        <f>SUM('Форма 3.1'!S13:U13)</f>
        <v>31.29785973939996</v>
      </c>
    </row>
    <row r="14" spans="1:10" s="79" customFormat="1" ht="22.5">
      <c r="A14" s="80" t="s">
        <v>144</v>
      </c>
      <c r="B14" s="76" t="s">
        <v>169</v>
      </c>
      <c r="C14" s="77"/>
      <c r="D14" s="118">
        <v>2</v>
      </c>
      <c r="E14" s="119" t="s">
        <v>170</v>
      </c>
      <c r="F14" s="118" t="s">
        <v>114</v>
      </c>
      <c r="G14" s="150">
        <f>SUM('Форма 3.1'!J14:L14)</f>
        <v>3.4671729208670623</v>
      </c>
      <c r="H14" s="150">
        <f>SUM('Форма 3.1'!M14:O14)</f>
        <v>2.518614225672816</v>
      </c>
      <c r="I14" s="150">
        <f>SUM('Форма 3.1'!P14:R14)</f>
        <v>2.123353114060165</v>
      </c>
      <c r="J14" s="150">
        <f>SUM('Форма 3.1'!S14:U14)</f>
        <v>3.184859739399959</v>
      </c>
    </row>
    <row r="15" spans="1:10" s="79" customFormat="1" ht="11.25">
      <c r="A15" s="80" t="s">
        <v>171</v>
      </c>
      <c r="B15" s="76" t="s">
        <v>172</v>
      </c>
      <c r="C15" s="77"/>
      <c r="D15" s="118" t="s">
        <v>154</v>
      </c>
      <c r="E15" s="120" t="s">
        <v>172</v>
      </c>
      <c r="F15" s="118" t="s">
        <v>114</v>
      </c>
      <c r="G15" s="150">
        <f>SUM('Форма 3.1'!J15:L15)</f>
        <v>0</v>
      </c>
      <c r="H15" s="150">
        <f>SUM('Форма 3.1'!M15:O15)</f>
        <v>0</v>
      </c>
      <c r="I15" s="150">
        <f>SUM('Форма 3.1'!P15:R15)</f>
        <v>0</v>
      </c>
      <c r="J15" s="150">
        <f>SUM('Форма 3.1'!S15:U15)</f>
        <v>0</v>
      </c>
    </row>
    <row r="16" spans="1:10" ht="22.5">
      <c r="A16" s="80" t="s">
        <v>173</v>
      </c>
      <c r="B16" s="76" t="s">
        <v>174</v>
      </c>
      <c r="D16" s="118" t="s">
        <v>155</v>
      </c>
      <c r="E16" s="120" t="s">
        <v>174</v>
      </c>
      <c r="F16" s="118" t="s">
        <v>114</v>
      </c>
      <c r="G16" s="150">
        <f>SUM('Форма 3.1'!J16:L16)</f>
        <v>3.4671729208670623</v>
      </c>
      <c r="H16" s="150">
        <f>SUM('Форма 3.1'!M16:O16)</f>
        <v>2.518614225672816</v>
      </c>
      <c r="I16" s="150">
        <f>SUM('Форма 3.1'!P16:R16)</f>
        <v>2.123353114060165</v>
      </c>
      <c r="J16" s="150">
        <f>SUM('Форма 3.1'!S16:U16)</f>
        <v>3.184859739399959</v>
      </c>
    </row>
    <row r="17" spans="1:10" ht="12">
      <c r="A17" s="80" t="s">
        <v>145</v>
      </c>
      <c r="B17" s="76" t="s">
        <v>175</v>
      </c>
      <c r="D17" s="118">
        <v>3</v>
      </c>
      <c r="E17" s="121" t="s">
        <v>176</v>
      </c>
      <c r="F17" s="122" t="s">
        <v>177</v>
      </c>
      <c r="G17" s="151">
        <f>IF(G13=0,0,G14/G13*100)</f>
        <v>10.175966554641535</v>
      </c>
      <c r="H17" s="151">
        <f>IF(H13=0,0,H14/H13*100)</f>
        <v>10.175966554641535</v>
      </c>
      <c r="I17" s="151">
        <f>IF(I13=0,0,I14/I13*100)</f>
        <v>10.175966554641535</v>
      </c>
      <c r="J17" s="151">
        <f>IF(J13=0,0,J14/J13*100)</f>
        <v>10.175966554641537</v>
      </c>
    </row>
    <row r="18" spans="1:10" ht="12">
      <c r="A18" s="80" t="s">
        <v>146</v>
      </c>
      <c r="B18" s="76" t="s">
        <v>178</v>
      </c>
      <c r="D18" s="118">
        <v>4</v>
      </c>
      <c r="E18" s="121" t="s">
        <v>179</v>
      </c>
      <c r="F18" s="118" t="s">
        <v>114</v>
      </c>
      <c r="G18" s="150">
        <f>SUM('Форма 3.1'!J18:L18)</f>
        <v>30.605</v>
      </c>
      <c r="H18" s="150">
        <f>SUM('Форма 3.1'!M18:O18)</f>
        <v>22.232</v>
      </c>
      <c r="I18" s="150">
        <f>SUM('Форма 3.1'!P18:R18)</f>
        <v>18.743000000000002</v>
      </c>
      <c r="J18" s="150">
        <f>SUM('Форма 3.1'!S18:U18)</f>
        <v>28.113000000000003</v>
      </c>
    </row>
    <row r="19" spans="1:10" ht="12">
      <c r="A19" s="80" t="s">
        <v>180</v>
      </c>
      <c r="B19" s="76" t="s">
        <v>181</v>
      </c>
      <c r="D19" s="118" t="s">
        <v>182</v>
      </c>
      <c r="E19" s="123" t="s">
        <v>181</v>
      </c>
      <c r="F19" s="118" t="s">
        <v>114</v>
      </c>
      <c r="G19" s="150">
        <f>SUM('Форма 3.1'!J19:L19)</f>
        <v>0</v>
      </c>
      <c r="H19" s="150">
        <f>SUM('Форма 3.1'!M19:O19)</f>
        <v>0</v>
      </c>
      <c r="I19" s="150">
        <f>SUM('Форма 3.1'!P19:R19)</f>
        <v>0</v>
      </c>
      <c r="J19" s="150">
        <f>SUM('Форма 3.1'!S19:U19)</f>
        <v>0</v>
      </c>
    </row>
    <row r="20" spans="1:10" ht="22.5">
      <c r="A20" s="80" t="s">
        <v>183</v>
      </c>
      <c r="B20" s="76" t="s">
        <v>184</v>
      </c>
      <c r="D20" s="118" t="s">
        <v>185</v>
      </c>
      <c r="E20" s="123" t="s">
        <v>184</v>
      </c>
      <c r="F20" s="118" t="s">
        <v>114</v>
      </c>
      <c r="G20" s="150">
        <f>SUM('Форма 3.1'!J20:L20)</f>
        <v>30.605</v>
      </c>
      <c r="H20" s="150">
        <f>SUM('Форма 3.1'!M20:O20)</f>
        <v>22.232</v>
      </c>
      <c r="I20" s="150">
        <f>SUM('Форма 3.1'!P20:R20)</f>
        <v>18.743</v>
      </c>
      <c r="J20" s="150">
        <f>SUM('Форма 3.1'!S20:U20)</f>
        <v>28.113</v>
      </c>
    </row>
    <row r="21" spans="1:10" ht="12">
      <c r="A21" s="80"/>
      <c r="B21" s="76"/>
      <c r="D21" s="115"/>
      <c r="E21" s="115" t="s">
        <v>156</v>
      </c>
      <c r="F21" s="124"/>
      <c r="G21" s="153"/>
      <c r="H21" s="153"/>
      <c r="I21" s="153"/>
      <c r="J21" s="153"/>
    </row>
    <row r="22" spans="1:10" ht="12">
      <c r="A22" s="80" t="s">
        <v>147</v>
      </c>
      <c r="B22" s="76" t="s">
        <v>167</v>
      </c>
      <c r="D22" s="118" t="s">
        <v>111</v>
      </c>
      <c r="E22" s="119" t="s">
        <v>168</v>
      </c>
      <c r="F22" s="118" t="s">
        <v>129</v>
      </c>
      <c r="G22" s="150">
        <f>SUM('Форма 3.1'!J22:L22)/3</f>
        <v>48.35787553753685</v>
      </c>
      <c r="H22" s="150">
        <f>SUM('Форма 3.1'!M22:O22)/3</f>
        <v>35.12799506454891</v>
      </c>
      <c r="I22" s="150">
        <f>SUM('Форма 3.1'!P22:R22)/3</f>
        <v>29.615149851333218</v>
      </c>
      <c r="J22" s="150">
        <f>SUM('Форма 3.1'!S22:U22)/3</f>
        <v>44.42035468017557</v>
      </c>
    </row>
    <row r="23" spans="1:10" ht="22.5">
      <c r="A23" s="80" t="s">
        <v>148</v>
      </c>
      <c r="B23" s="76" t="s">
        <v>169</v>
      </c>
      <c r="D23" s="118" t="s">
        <v>112</v>
      </c>
      <c r="E23" s="119" t="s">
        <v>170</v>
      </c>
      <c r="F23" s="118" t="s">
        <v>129</v>
      </c>
      <c r="G23" s="150">
        <f>SUM('Форма 3.1'!J23:L23)/3</f>
        <v>4.9208974146997475</v>
      </c>
      <c r="H23" s="150">
        <f>SUM('Форма 3.1'!M23:O23)/3</f>
        <v>3.5746247777684963</v>
      </c>
      <c r="I23" s="150">
        <f>SUM('Форма 3.1'!P23:R23)/3</f>
        <v>3.013637648871667</v>
      </c>
      <c r="J23" s="150">
        <f>SUM('Форма 3.1'!S23:U23)/3</f>
        <v>4.520215292254664</v>
      </c>
    </row>
    <row r="24" spans="1:10" ht="12">
      <c r="A24" s="80" t="s">
        <v>186</v>
      </c>
      <c r="B24" s="76" t="s">
        <v>172</v>
      </c>
      <c r="D24" s="118" t="s">
        <v>187</v>
      </c>
      <c r="E24" s="120" t="s">
        <v>172</v>
      </c>
      <c r="F24" s="118" t="s">
        <v>129</v>
      </c>
      <c r="G24" s="150">
        <f>SUM('Форма 3.1'!J24:L24)/3</f>
        <v>0</v>
      </c>
      <c r="H24" s="150">
        <f>SUM('Форма 3.1'!M24:O24)/3</f>
        <v>0</v>
      </c>
      <c r="I24" s="150">
        <f>SUM('Форма 3.1'!P24:R24)/3</f>
        <v>0</v>
      </c>
      <c r="J24" s="150">
        <f>SUM('Форма 3.1'!S24:U24)/3</f>
        <v>0</v>
      </c>
    </row>
    <row r="25" spans="1:10" ht="22.5">
      <c r="A25" s="80" t="s">
        <v>188</v>
      </c>
      <c r="B25" s="76" t="s">
        <v>174</v>
      </c>
      <c r="D25" s="118" t="s">
        <v>189</v>
      </c>
      <c r="E25" s="120" t="s">
        <v>174</v>
      </c>
      <c r="F25" s="118" t="s">
        <v>129</v>
      </c>
      <c r="G25" s="150">
        <f>SUM('Форма 3.1'!J25:L25)/3</f>
        <v>4.9208974146997475</v>
      </c>
      <c r="H25" s="150">
        <f>SUM('Форма 3.1'!M25:O25)/3</f>
        <v>3.5746247777684963</v>
      </c>
      <c r="I25" s="150">
        <f>SUM('Форма 3.1'!P25:R25)/3</f>
        <v>3.013637648871667</v>
      </c>
      <c r="J25" s="150">
        <f>SUM('Форма 3.1'!S25:U25)/3</f>
        <v>4.520215292254664</v>
      </c>
    </row>
    <row r="26" spans="1:10" ht="12">
      <c r="A26" s="80" t="s">
        <v>149</v>
      </c>
      <c r="B26" s="76" t="s">
        <v>175</v>
      </c>
      <c r="D26" s="118" t="s">
        <v>113</v>
      </c>
      <c r="E26" s="121" t="s">
        <v>176</v>
      </c>
      <c r="F26" s="122" t="s">
        <v>177</v>
      </c>
      <c r="G26" s="151">
        <f>IF(G22=0,0,G23/G22*100)</f>
        <v>10.175999999999995</v>
      </c>
      <c r="H26" s="151">
        <f>IF(H22=0,0,H23/H22*100)</f>
        <v>10.175999999999998</v>
      </c>
      <c r="I26" s="151">
        <f>IF(I22=0,0,I23/I22*100)</f>
        <v>10.175999999999997</v>
      </c>
      <c r="J26" s="151">
        <f>IF(J22=0,0,J23/J22*100)</f>
        <v>10.175999999999997</v>
      </c>
    </row>
    <row r="27" spans="1:10" ht="12">
      <c r="A27" s="80" t="s">
        <v>150</v>
      </c>
      <c r="B27" s="76" t="s">
        <v>178</v>
      </c>
      <c r="D27" s="118" t="s">
        <v>190</v>
      </c>
      <c r="E27" s="121" t="s">
        <v>191</v>
      </c>
      <c r="F27" s="118" t="s">
        <v>129</v>
      </c>
      <c r="G27" s="150">
        <f>SUM('Форма 3.1'!J27:L27)/3</f>
        <v>43.436978122837104</v>
      </c>
      <c r="H27" s="150">
        <f>SUM('Форма 3.1'!M27:O27)/3</f>
        <v>31.55337028678041</v>
      </c>
      <c r="I27" s="150">
        <f>SUM('Форма 3.1'!P27:R27)/3</f>
        <v>26.601512202461553</v>
      </c>
      <c r="J27" s="150">
        <f>SUM('Форма 3.1'!S27:U27)/3</f>
        <v>39.900139387920916</v>
      </c>
    </row>
    <row r="28" spans="1:10" ht="12">
      <c r="A28" s="80" t="s">
        <v>192</v>
      </c>
      <c r="B28" s="76" t="s">
        <v>181</v>
      </c>
      <c r="D28" s="118" t="s">
        <v>193</v>
      </c>
      <c r="E28" s="123" t="s">
        <v>181</v>
      </c>
      <c r="F28" s="118" t="s">
        <v>129</v>
      </c>
      <c r="G28" s="150">
        <f>SUM('Форма 3.1'!J28:L28)/3</f>
        <v>0</v>
      </c>
      <c r="H28" s="150">
        <f>SUM('Форма 3.1'!M28:O28)/3</f>
        <v>0</v>
      </c>
      <c r="I28" s="150">
        <f>SUM('Форма 3.1'!P28:R28)/3</f>
        <v>0</v>
      </c>
      <c r="J28" s="150">
        <f>SUM('Форма 3.1'!S28:U28)/3</f>
        <v>0</v>
      </c>
    </row>
    <row r="29" spans="1:10" ht="22.5">
      <c r="A29" s="80" t="s">
        <v>194</v>
      </c>
      <c r="B29" s="76" t="s">
        <v>184</v>
      </c>
      <c r="D29" s="118" t="s">
        <v>195</v>
      </c>
      <c r="E29" s="123" t="s">
        <v>184</v>
      </c>
      <c r="F29" s="118" t="s">
        <v>129</v>
      </c>
      <c r="G29" s="150">
        <f>SUM('Форма 3.1'!J29:L29)/3</f>
        <v>43.436978122837104</v>
      </c>
      <c r="H29" s="150">
        <f>SUM('Форма 3.1'!M29:O29)/3</f>
        <v>31.55337028678041</v>
      </c>
      <c r="I29" s="150">
        <f>SUM('Форма 3.1'!P29:R29)/3</f>
        <v>26.601512202461553</v>
      </c>
      <c r="J29" s="150">
        <f>SUM('Форма 3.1'!S29:U29)/3</f>
        <v>39.900139387920916</v>
      </c>
    </row>
    <row r="30" spans="1:10" ht="12">
      <c r="A30" s="80" t="s">
        <v>151</v>
      </c>
      <c r="B30" s="76" t="s">
        <v>196</v>
      </c>
      <c r="D30" s="118" t="s">
        <v>197</v>
      </c>
      <c r="E30" s="119" t="s">
        <v>198</v>
      </c>
      <c r="F30" s="122" t="s">
        <v>129</v>
      </c>
      <c r="G30" s="150">
        <f>SUM('Форма 3.1'!J30:L30)/3</f>
        <v>0</v>
      </c>
      <c r="H30" s="150">
        <f>SUM('Форма 3.1'!M30:O30)/3</f>
        <v>0</v>
      </c>
      <c r="I30" s="150">
        <f>SUM('Форма 3.1'!P30:R30)/3</f>
        <v>0</v>
      </c>
      <c r="J30" s="150">
        <f>SUM('Форма 3.1'!S30:U30)/3</f>
        <v>0</v>
      </c>
    </row>
    <row r="31" spans="1:10" ht="12">
      <c r="A31" s="80" t="s">
        <v>199</v>
      </c>
      <c r="B31" s="76" t="s">
        <v>172</v>
      </c>
      <c r="D31" s="118" t="s">
        <v>200</v>
      </c>
      <c r="E31" s="120" t="s">
        <v>172</v>
      </c>
      <c r="F31" s="122" t="s">
        <v>129</v>
      </c>
      <c r="G31" s="150">
        <f>SUM('Форма 3.1'!J31:L31)/3</f>
        <v>0</v>
      </c>
      <c r="H31" s="150">
        <f>SUM('Форма 3.1'!M31:O31)/3</f>
        <v>0</v>
      </c>
      <c r="I31" s="150">
        <f>SUM('Форма 3.1'!P31:R31)/3</f>
        <v>0</v>
      </c>
      <c r="J31" s="150">
        <f>SUM('Форма 3.1'!S31:U31)/3</f>
        <v>0</v>
      </c>
    </row>
    <row r="32" spans="1:10" ht="12">
      <c r="A32" s="80" t="s">
        <v>201</v>
      </c>
      <c r="B32" s="76" t="s">
        <v>202</v>
      </c>
      <c r="D32" s="118" t="s">
        <v>203</v>
      </c>
      <c r="E32" s="120" t="s">
        <v>202</v>
      </c>
      <c r="F32" s="122" t="s">
        <v>129</v>
      </c>
      <c r="G32" s="150">
        <f>SUM('Форма 3.1'!J32:L32)/3</f>
        <v>0</v>
      </c>
      <c r="H32" s="150">
        <f>SUM('Форма 3.1'!M32:O32)/3</f>
        <v>0</v>
      </c>
      <c r="I32" s="150">
        <f>SUM('Форма 3.1'!P32:R32)/3</f>
        <v>0</v>
      </c>
      <c r="J32" s="150">
        <f>SUM('Форма 3.1'!S32:U32)/3</f>
        <v>0</v>
      </c>
    </row>
    <row r="33" spans="1:10" ht="12">
      <c r="A33" s="80" t="s">
        <v>152</v>
      </c>
      <c r="B33" s="76" t="s">
        <v>204</v>
      </c>
      <c r="D33" s="118" t="s">
        <v>205</v>
      </c>
      <c r="E33" s="119" t="s">
        <v>206</v>
      </c>
      <c r="F33" s="122" t="s">
        <v>207</v>
      </c>
      <c r="G33" s="151">
        <f>SUM(G34:G35)</f>
        <v>0</v>
      </c>
      <c r="H33" s="151">
        <f>SUM(H34:H35)</f>
        <v>0</v>
      </c>
      <c r="I33" s="151">
        <f>SUM(I34:I35)</f>
        <v>0</v>
      </c>
      <c r="J33" s="151">
        <f>SUM(J34:J35)</f>
        <v>0</v>
      </c>
    </row>
    <row r="34" spans="1:10" ht="12">
      <c r="A34" s="80" t="s">
        <v>208</v>
      </c>
      <c r="B34" s="76" t="s">
        <v>172</v>
      </c>
      <c r="D34" s="118" t="s">
        <v>209</v>
      </c>
      <c r="E34" s="120" t="s">
        <v>172</v>
      </c>
      <c r="F34" s="122" t="s">
        <v>207</v>
      </c>
      <c r="G34" s="150">
        <f>MAX('Форма 3.1'!J34:L34)</f>
        <v>0</v>
      </c>
      <c r="H34" s="150">
        <f>MAX('Форма 3.1'!M34:O34)</f>
        <v>0</v>
      </c>
      <c r="I34" s="150">
        <f>MAX('Форма 3.1'!P34:R34)</f>
        <v>0</v>
      </c>
      <c r="J34" s="150">
        <f>MAX('Форма 3.1'!S34:U34)</f>
        <v>0</v>
      </c>
    </row>
    <row r="35" spans="1:10" ht="12">
      <c r="A35" s="80" t="s">
        <v>210</v>
      </c>
      <c r="B35" s="76" t="s">
        <v>202</v>
      </c>
      <c r="D35" s="118" t="s">
        <v>211</v>
      </c>
      <c r="E35" s="120" t="s">
        <v>202</v>
      </c>
      <c r="F35" s="122" t="s">
        <v>207</v>
      </c>
      <c r="G35" s="150">
        <f>MAX('Форма 3.1'!J35:L35)</f>
        <v>0</v>
      </c>
      <c r="H35" s="150">
        <f>MAX('Форма 3.1'!M35:O35)</f>
        <v>0</v>
      </c>
      <c r="I35" s="150">
        <f>MAX('Форма 3.1'!P35:R35)</f>
        <v>0</v>
      </c>
      <c r="J35" s="150">
        <f>MAX('Форма 3.1'!S35:U35)</f>
        <v>0</v>
      </c>
    </row>
    <row r="36" spans="1:5" ht="12">
      <c r="A36" s="80"/>
      <c r="B36" s="76"/>
      <c r="E36" s="94"/>
    </row>
    <row r="37" spans="1:2" ht="12">
      <c r="A37" s="80"/>
      <c r="B37" s="76"/>
    </row>
    <row r="38" spans="1:2" ht="12">
      <c r="A38" s="80"/>
      <c r="B38" s="76"/>
    </row>
    <row r="39" spans="1:10" ht="20.25" customHeight="1">
      <c r="A39" s="80"/>
      <c r="B39" s="76"/>
      <c r="D39" s="246" t="s">
        <v>130</v>
      </c>
      <c r="E39" s="246"/>
      <c r="F39" s="247"/>
      <c r="G39" s="243"/>
      <c r="H39" s="243"/>
      <c r="I39" s="243"/>
      <c r="J39" s="243"/>
    </row>
    <row r="40" spans="1:10" ht="12">
      <c r="A40" s="80"/>
      <c r="B40" s="76"/>
      <c r="E40" s="96"/>
      <c r="F40" s="97"/>
      <c r="G40" s="98"/>
      <c r="H40" s="98"/>
      <c r="I40" s="98"/>
      <c r="J40" s="98"/>
    </row>
    <row r="41" spans="1:10" ht="22.5" customHeight="1">
      <c r="A41" s="80"/>
      <c r="B41" s="76"/>
      <c r="D41" s="246" t="s">
        <v>131</v>
      </c>
      <c r="E41" s="246"/>
      <c r="F41" s="247"/>
      <c r="G41" s="243"/>
      <c r="H41" s="243"/>
      <c r="I41" s="243"/>
      <c r="J41" s="243"/>
    </row>
    <row r="42" spans="4:10" ht="12">
      <c r="D42" s="245"/>
      <c r="E42" s="245"/>
      <c r="F42" s="245"/>
      <c r="G42" s="245"/>
      <c r="H42" s="100"/>
      <c r="I42" s="100"/>
      <c r="J42" s="100"/>
    </row>
    <row r="43" ht="12">
      <c r="E43" s="101"/>
    </row>
  </sheetData>
  <sheetProtection password="FA9C" sheet="1" objects="1" scenarios="1" formatColumns="0" formatRows="0"/>
  <mergeCells count="6">
    <mergeCell ref="D8:J8"/>
    <mergeCell ref="D42:G42"/>
    <mergeCell ref="G39:J39"/>
    <mergeCell ref="G41:J41"/>
    <mergeCell ref="D39:F39"/>
    <mergeCell ref="D41:F41"/>
  </mergeCells>
  <dataValidations count="1">
    <dataValidation type="decimal" allowBlank="1" showInputMessage="1" showErrorMessage="1" sqref="G13:J35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3">
    <tabColor indexed="30"/>
  </sheetPr>
  <dimension ref="A1:M15"/>
  <sheetViews>
    <sheetView showGridLines="0" zoomScalePageLayoutView="0" workbookViewId="0" topLeftCell="C8">
      <selection activeCell="A1" sqref="A1"/>
    </sheetView>
  </sheetViews>
  <sheetFormatPr defaultColWidth="9.140625" defaultRowHeight="11.25"/>
  <cols>
    <col min="1" max="2" width="0" style="56" hidden="1" customWidth="1"/>
    <col min="3" max="3" width="3.7109375" style="56" customWidth="1"/>
    <col min="4" max="6" width="10.7109375" style="56" customWidth="1"/>
    <col min="7" max="13" width="10.7109375" style="79" customWidth="1"/>
    <col min="14" max="14" width="11.7109375" style="56" bestFit="1" customWidth="1"/>
    <col min="15" max="16384" width="9.140625" style="56" customWidth="1"/>
  </cols>
  <sheetData>
    <row r="1" spans="1:13" s="76" customFormat="1" ht="11.25" hidden="1">
      <c r="A1" s="102"/>
      <c r="B1" s="102"/>
      <c r="C1" s="103">
        <v>0</v>
      </c>
      <c r="D1" s="103"/>
      <c r="E1" s="103">
        <v>0</v>
      </c>
      <c r="F1" s="63">
        <v>0</v>
      </c>
      <c r="G1" s="64">
        <f>god</f>
        <v>2015</v>
      </c>
      <c r="H1" s="64"/>
      <c r="I1" s="104" t="s">
        <v>5</v>
      </c>
      <c r="J1" s="104" t="s">
        <v>5</v>
      </c>
      <c r="K1" s="104" t="s">
        <v>5</v>
      </c>
      <c r="L1" s="104"/>
      <c r="M1" s="104" t="s">
        <v>128</v>
      </c>
    </row>
    <row r="2" spans="1:13" s="106" customFormat="1" ht="11.25" hidden="1">
      <c r="A2" s="105"/>
      <c r="B2" s="105"/>
      <c r="I2" s="107">
        <f>G1-2</f>
        <v>2013</v>
      </c>
      <c r="J2" s="107">
        <f>G1-2</f>
        <v>2013</v>
      </c>
      <c r="K2" s="107">
        <f>G1-1</f>
        <v>2014</v>
      </c>
      <c r="L2" s="107"/>
      <c r="M2" s="107">
        <f>$G$1</f>
        <v>2015</v>
      </c>
    </row>
    <row r="3" spans="1:13" s="104" customFormat="1" ht="11.25" hidden="1">
      <c r="A3" s="108"/>
      <c r="B3" s="108"/>
      <c r="I3" s="104" t="s">
        <v>162</v>
      </c>
      <c r="J3" s="104" t="s">
        <v>163</v>
      </c>
      <c r="K3" s="104" t="s">
        <v>162</v>
      </c>
      <c r="M3" s="104" t="s">
        <v>162</v>
      </c>
    </row>
    <row r="4" ht="11.25" hidden="1"/>
    <row r="5" ht="11.25" hidden="1"/>
    <row r="6" ht="11.25" hidden="1"/>
    <row r="7" spans="7:13" ht="11.25" hidden="1">
      <c r="G7" s="85"/>
      <c r="H7" s="85"/>
      <c r="I7" s="85"/>
      <c r="J7" s="85"/>
      <c r="K7" s="85"/>
      <c r="L7" s="85"/>
      <c r="M7" s="85"/>
    </row>
    <row r="8" spans="7:13" ht="11.25">
      <c r="G8" s="85"/>
      <c r="H8" s="85"/>
      <c r="I8" s="85"/>
      <c r="J8" s="85"/>
      <c r="K8" s="85"/>
      <c r="L8" s="85"/>
      <c r="M8" s="85"/>
    </row>
    <row r="9" spans="4:13" ht="29.25" customHeight="1">
      <c r="D9" s="250" t="str">
        <f>"Информация по нормативам потерь электрической энергии при передаче по электрическим сетям, утвержденным Минэнерго России по "&amp;org&amp;"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Общество с ограниченной ответственностью "Энергошаля", п.Шаля на 2015 год в регионе: Свердловская область</v>
      </c>
      <c r="E9" s="250"/>
      <c r="F9" s="250"/>
      <c r="G9" s="250"/>
      <c r="H9" s="250"/>
      <c r="I9" s="250"/>
      <c r="J9" s="250"/>
      <c r="K9" s="250"/>
      <c r="L9" s="250"/>
      <c r="M9" s="250"/>
    </row>
    <row r="10" spans="4:13" ht="30" customHeight="1">
      <c r="D10" s="126" t="str">
        <f>"Если в "&amp;god-1&amp;" году организация не получала норматив, то укажите год, когда этот норматив был получен в последний раз."</f>
        <v>Если в 2014 году организация не получала норматив, то укажите год, когда этот норматив был получен в последний раз.</v>
      </c>
      <c r="E10" s="127"/>
      <c r="F10" s="127"/>
      <c r="G10" s="127"/>
      <c r="H10" s="127"/>
      <c r="I10" s="127"/>
      <c r="J10" s="127"/>
      <c r="K10" s="127"/>
      <c r="L10" s="127"/>
      <c r="M10" s="127"/>
    </row>
    <row r="11" spans="4:13" ht="11.25" customHeight="1">
      <c r="D11" s="248">
        <v>2013</v>
      </c>
      <c r="E11" s="248"/>
      <c r="F11" s="248"/>
      <c r="G11" s="248"/>
      <c r="H11" s="248"/>
      <c r="I11" s="249">
        <f>IF(god="","(Не определено)",god)</f>
        <v>2015</v>
      </c>
      <c r="J11" s="251"/>
      <c r="K11" s="251"/>
      <c r="L11" s="251"/>
      <c r="M11" s="251"/>
    </row>
    <row r="12" spans="4:13" ht="28.5" customHeight="1">
      <c r="D12" s="249" t="s">
        <v>212</v>
      </c>
      <c r="E12" s="252" t="s">
        <v>213</v>
      </c>
      <c r="F12" s="252"/>
      <c r="G12" s="249" t="s">
        <v>214</v>
      </c>
      <c r="H12" s="249"/>
      <c r="I12" s="249" t="s">
        <v>212</v>
      </c>
      <c r="J12" s="252" t="s">
        <v>213</v>
      </c>
      <c r="K12" s="252"/>
      <c r="L12" s="249" t="s">
        <v>214</v>
      </c>
      <c r="M12" s="249"/>
    </row>
    <row r="13" spans="4:13" ht="33.75">
      <c r="D13" s="249"/>
      <c r="E13" s="207" t="s">
        <v>215</v>
      </c>
      <c r="F13" s="207" t="s">
        <v>177</v>
      </c>
      <c r="G13" s="206" t="s">
        <v>216</v>
      </c>
      <c r="H13" s="206" t="s">
        <v>217</v>
      </c>
      <c r="I13" s="251"/>
      <c r="J13" s="207" t="s">
        <v>215</v>
      </c>
      <c r="K13" s="207" t="s">
        <v>177</v>
      </c>
      <c r="L13" s="206" t="s">
        <v>216</v>
      </c>
      <c r="M13" s="206" t="s">
        <v>217</v>
      </c>
    </row>
    <row r="14" spans="4:13" ht="11.25">
      <c r="D14" s="208">
        <v>1</v>
      </c>
      <c r="E14" s="208">
        <v>2</v>
      </c>
      <c r="F14" s="208">
        <v>3</v>
      </c>
      <c r="G14" s="208">
        <v>4</v>
      </c>
      <c r="H14" s="208">
        <v>5</v>
      </c>
      <c r="I14" s="208">
        <v>6</v>
      </c>
      <c r="J14" s="208">
        <v>7</v>
      </c>
      <c r="K14" s="208">
        <v>8</v>
      </c>
      <c r="L14" s="208">
        <v>9</v>
      </c>
      <c r="M14" s="208">
        <v>10</v>
      </c>
    </row>
    <row r="15" spans="4:13" ht="11.25">
      <c r="D15" s="152"/>
      <c r="E15" s="152"/>
      <c r="F15" s="146"/>
      <c r="G15" s="148"/>
      <c r="H15" s="129"/>
      <c r="I15" s="152"/>
      <c r="J15" s="152"/>
      <c r="K15" s="128"/>
      <c r="L15" s="148"/>
      <c r="M15" s="147"/>
    </row>
  </sheetData>
  <sheetProtection password="FA9C" sheet="1" objects="1" scenarios="1" formatColumns="0" formatRows="0"/>
  <mergeCells count="9">
    <mergeCell ref="D11:H11"/>
    <mergeCell ref="L12:M12"/>
    <mergeCell ref="D9:M9"/>
    <mergeCell ref="I11:M11"/>
    <mergeCell ref="I12:I13"/>
    <mergeCell ref="J12:K12"/>
    <mergeCell ref="D12:D13"/>
    <mergeCell ref="E12:F12"/>
    <mergeCell ref="G12:H12"/>
  </mergeCells>
  <dataValidations count="8">
    <dataValidation type="decimal" operator="greaterThanOrEqual" allowBlank="1" showInputMessage="1" showErrorMessage="1" sqref="D15:F15 I15:K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H15 M1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E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G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H11">
      <formula1>year_list</formula1>
    </dataValidation>
    <dataValidation allowBlank="1" showInputMessage="1" showErrorMessage="1" prompt="Выберите значения, выполнив двойной щелчок левой кнопки мыши по ячейке." sqref="G15 L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5">
    <tabColor indexed="30"/>
  </sheetPr>
  <dimension ref="A1:M15"/>
  <sheetViews>
    <sheetView showGridLines="0" zoomScalePageLayoutView="0" workbookViewId="0" topLeftCell="C8">
      <pane xSplit="5" ySplit="8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7" sqref="C2:K17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11" width="10.7109375" style="79" customWidth="1"/>
    <col min="12" max="12" width="11.7109375" style="56" bestFit="1" customWidth="1"/>
    <col min="13" max="16384" width="9.140625" style="56" customWidth="1"/>
  </cols>
  <sheetData>
    <row r="1" spans="1:12" s="58" customFormat="1" ht="12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2015</v>
      </c>
      <c r="H1" s="110" t="s">
        <v>5</v>
      </c>
      <c r="I1" s="104" t="s">
        <v>5</v>
      </c>
      <c r="J1" s="104" t="s">
        <v>5</v>
      </c>
      <c r="K1" s="104" t="s">
        <v>128</v>
      </c>
      <c r="L1" s="76"/>
    </row>
    <row r="2" spans="1:11" s="106" customFormat="1" ht="11.25" hidden="1">
      <c r="A2" s="105"/>
      <c r="B2" s="105"/>
      <c r="H2" s="107">
        <f>G1-2</f>
        <v>2013</v>
      </c>
      <c r="I2" s="107">
        <f>G1-2</f>
        <v>2013</v>
      </c>
      <c r="J2" s="107">
        <f>G1-1</f>
        <v>2014</v>
      </c>
      <c r="K2" s="107">
        <f>$G$1</f>
        <v>2015</v>
      </c>
    </row>
    <row r="3" spans="1:11" s="104" customFormat="1" ht="11.25" hidden="1">
      <c r="A3" s="108"/>
      <c r="B3" s="108"/>
      <c r="H3" s="104" t="s">
        <v>162</v>
      </c>
      <c r="I3" s="104" t="s">
        <v>163</v>
      </c>
      <c r="J3" s="104" t="s">
        <v>162</v>
      </c>
      <c r="K3" s="104" t="s">
        <v>162</v>
      </c>
    </row>
    <row r="4" ht="11.25" hidden="1"/>
    <row r="5" ht="11.25" hidden="1"/>
    <row r="6" ht="11.25" hidden="1"/>
    <row r="7" spans="7:11" ht="11.25" hidden="1">
      <c r="G7" s="85"/>
      <c r="H7" s="85"/>
      <c r="I7" s="85"/>
      <c r="J7" s="85"/>
      <c r="K7" s="85"/>
    </row>
    <row r="8" spans="7:11" ht="11.25">
      <c r="G8" s="85"/>
      <c r="H8" s="85"/>
      <c r="I8" s="85"/>
      <c r="J8" s="85"/>
      <c r="K8" s="85"/>
    </row>
    <row r="9" spans="4:11" ht="25.5" customHeight="1">
      <c r="D9" s="253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Общество с ограниченной ответственностью "Энергошаля", п.Шаля по технологическому расходу электроэнергии (мощности) - потерям в электрических сетях на 2015 год в регионе: Свердловская область (поквартально)</v>
      </c>
      <c r="E9" s="253"/>
      <c r="F9" s="253"/>
      <c r="G9" s="253"/>
      <c r="H9" s="114"/>
      <c r="I9" s="114"/>
      <c r="J9" s="114"/>
      <c r="K9" s="114"/>
    </row>
    <row r="10" spans="7:11" ht="11.25">
      <c r="G10" s="92"/>
      <c r="H10" s="92"/>
      <c r="I10" s="92"/>
      <c r="J10" s="92"/>
      <c r="K10" s="92"/>
    </row>
    <row r="11" spans="4:13" ht="27" customHeight="1">
      <c r="D11" s="209" t="s">
        <v>8</v>
      </c>
      <c r="E11" s="204" t="s">
        <v>124</v>
      </c>
      <c r="F11" s="210" t="s">
        <v>157</v>
      </c>
      <c r="G11" s="210" t="s">
        <v>166</v>
      </c>
      <c r="H11" s="204" t="str">
        <f>"I квартал "&amp;god</f>
        <v>I квартал 2015</v>
      </c>
      <c r="I11" s="204" t="str">
        <f>"II квартал "&amp;god</f>
        <v>II квартал 2015</v>
      </c>
      <c r="J11" s="204" t="str">
        <f>"III квартал "&amp;god</f>
        <v>III квартал 2015</v>
      </c>
      <c r="K11" s="204" t="str">
        <f>"IV квартал "&amp;god</f>
        <v>IV квартал 2015</v>
      </c>
      <c r="L11" s="111"/>
      <c r="M11" s="111"/>
    </row>
    <row r="12" spans="4:13" ht="12" customHeight="1">
      <c r="D12" s="208">
        <v>1</v>
      </c>
      <c r="E12" s="208">
        <v>2</v>
      </c>
      <c r="F12" s="208">
        <v>3</v>
      </c>
      <c r="G12" s="208">
        <v>4</v>
      </c>
      <c r="H12" s="208">
        <v>5</v>
      </c>
      <c r="I12" s="208">
        <v>6</v>
      </c>
      <c r="J12" s="208">
        <v>7</v>
      </c>
      <c r="K12" s="208">
        <v>8</v>
      </c>
      <c r="L12" s="111"/>
      <c r="M12" s="111"/>
    </row>
    <row r="13" spans="4:13" ht="12" customHeight="1">
      <c r="D13" s="254" t="s">
        <v>115</v>
      </c>
      <c r="E13" s="254"/>
      <c r="F13" s="130" t="s">
        <v>196</v>
      </c>
      <c r="G13" s="131" t="s">
        <v>129</v>
      </c>
      <c r="H13" s="154">
        <f aca="true" t="shared" si="0" ref="H13:K14">SUMIF($F$15:$F$16,$F13,H$15:H$16)</f>
        <v>0</v>
      </c>
      <c r="I13" s="154">
        <f t="shared" si="0"/>
        <v>0</v>
      </c>
      <c r="J13" s="154">
        <f t="shared" si="0"/>
        <v>0</v>
      </c>
      <c r="K13" s="154">
        <f t="shared" si="0"/>
        <v>0</v>
      </c>
      <c r="L13" s="112"/>
      <c r="M13" s="111"/>
    </row>
    <row r="14" spans="4:13" ht="12" customHeight="1" thickBot="1">
      <c r="D14" s="255"/>
      <c r="E14" s="255"/>
      <c r="F14" s="136" t="s">
        <v>204</v>
      </c>
      <c r="G14" s="137" t="s">
        <v>207</v>
      </c>
      <c r="H14" s="155">
        <f t="shared" si="0"/>
        <v>0</v>
      </c>
      <c r="I14" s="155">
        <f t="shared" si="0"/>
        <v>0</v>
      </c>
      <c r="J14" s="155">
        <f t="shared" si="0"/>
        <v>0</v>
      </c>
      <c r="K14" s="155">
        <f t="shared" si="0"/>
        <v>0</v>
      </c>
      <c r="L14" s="112"/>
      <c r="M14" s="111"/>
    </row>
    <row r="15" spans="4:13" s="113" customFormat="1" ht="12.75" hidden="1" thickBot="1" thickTop="1">
      <c r="D15" s="132">
        <v>0</v>
      </c>
      <c r="E15" s="132"/>
      <c r="F15" s="133"/>
      <c r="G15" s="134"/>
      <c r="H15" s="135"/>
      <c r="I15" s="135"/>
      <c r="J15" s="135"/>
      <c r="K15" s="135"/>
      <c r="L15" s="112"/>
      <c r="M15" s="111"/>
    </row>
    <row r="16" ht="12" thickTop="1"/>
  </sheetData>
  <sheetProtection password="FA9C" sheet="1" objects="1" scenarios="1" formatColumns="0" formatRows="0"/>
  <mergeCells count="2">
    <mergeCell ref="D9:G9"/>
    <mergeCell ref="D13:E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4">
    <tabColor indexed="30"/>
  </sheetPr>
  <dimension ref="A1:Y16"/>
  <sheetViews>
    <sheetView showGridLines="0" zoomScalePageLayoutView="0" workbookViewId="0" topLeftCell="C8">
      <pane xSplit="5" ySplit="8" topLeftCell="T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8" sqref="C9:W18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23" width="10.7109375" style="79" customWidth="1"/>
    <col min="24" max="24" width="11.7109375" style="56" bestFit="1" customWidth="1"/>
    <col min="25" max="16384" width="9.140625" style="56" customWidth="1"/>
  </cols>
  <sheetData>
    <row r="1" spans="1:24" s="58" customFormat="1" ht="12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2015</v>
      </c>
      <c r="H1" s="110" t="s">
        <v>5</v>
      </c>
      <c r="I1" s="104" t="s">
        <v>5</v>
      </c>
      <c r="J1" s="104" t="s">
        <v>5</v>
      </c>
      <c r="K1" s="104" t="s">
        <v>128</v>
      </c>
      <c r="L1" s="104" t="s">
        <v>132</v>
      </c>
      <c r="M1" s="104" t="s">
        <v>133</v>
      </c>
      <c r="N1" s="104" t="s">
        <v>134</v>
      </c>
      <c r="O1" s="104" t="s">
        <v>135</v>
      </c>
      <c r="P1" s="104" t="s">
        <v>136</v>
      </c>
      <c r="Q1" s="104" t="s">
        <v>137</v>
      </c>
      <c r="R1" s="104" t="s">
        <v>138</v>
      </c>
      <c r="S1" s="104" t="s">
        <v>139</v>
      </c>
      <c r="T1" s="104" t="s">
        <v>140</v>
      </c>
      <c r="U1" s="104" t="s">
        <v>141</v>
      </c>
      <c r="V1" s="104" t="s">
        <v>142</v>
      </c>
      <c r="W1" s="104" t="s">
        <v>5</v>
      </c>
      <c r="X1" s="76"/>
    </row>
    <row r="2" spans="1:23" s="106" customFormat="1" ht="11.25" hidden="1">
      <c r="A2" s="105"/>
      <c r="B2" s="105"/>
      <c r="H2" s="107">
        <f>G1-2</f>
        <v>2013</v>
      </c>
      <c r="I2" s="107">
        <f>G1-2</f>
        <v>2013</v>
      </c>
      <c r="J2" s="107">
        <f>G1-1</f>
        <v>2014</v>
      </c>
      <c r="K2" s="107">
        <f aca="true" t="shared" si="0" ref="K2:W2">$G$1</f>
        <v>2015</v>
      </c>
      <c r="L2" s="107">
        <f t="shared" si="0"/>
        <v>2015</v>
      </c>
      <c r="M2" s="107">
        <f t="shared" si="0"/>
        <v>2015</v>
      </c>
      <c r="N2" s="107">
        <f t="shared" si="0"/>
        <v>2015</v>
      </c>
      <c r="O2" s="107">
        <f t="shared" si="0"/>
        <v>2015</v>
      </c>
      <c r="P2" s="107">
        <f t="shared" si="0"/>
        <v>2015</v>
      </c>
      <c r="Q2" s="107">
        <f t="shared" si="0"/>
        <v>2015</v>
      </c>
      <c r="R2" s="107">
        <f t="shared" si="0"/>
        <v>2015</v>
      </c>
      <c r="S2" s="107">
        <f t="shared" si="0"/>
        <v>2015</v>
      </c>
      <c r="T2" s="107">
        <f t="shared" si="0"/>
        <v>2015</v>
      </c>
      <c r="U2" s="107">
        <f t="shared" si="0"/>
        <v>2015</v>
      </c>
      <c r="V2" s="107">
        <f t="shared" si="0"/>
        <v>2015</v>
      </c>
      <c r="W2" s="107">
        <f t="shared" si="0"/>
        <v>2015</v>
      </c>
    </row>
    <row r="3" spans="1:23" s="104" customFormat="1" ht="11.25" hidden="1">
      <c r="A3" s="108"/>
      <c r="B3" s="108"/>
      <c r="H3" s="104" t="s">
        <v>162</v>
      </c>
      <c r="I3" s="104" t="s">
        <v>163</v>
      </c>
      <c r="J3" s="104" t="s">
        <v>162</v>
      </c>
      <c r="K3" s="104" t="s">
        <v>162</v>
      </c>
      <c r="L3" s="104" t="s">
        <v>162</v>
      </c>
      <c r="M3" s="104" t="s">
        <v>162</v>
      </c>
      <c r="N3" s="104" t="s">
        <v>162</v>
      </c>
      <c r="O3" s="104" t="s">
        <v>162</v>
      </c>
      <c r="P3" s="104" t="s">
        <v>162</v>
      </c>
      <c r="Q3" s="104" t="s">
        <v>162</v>
      </c>
      <c r="R3" s="104" t="s">
        <v>162</v>
      </c>
      <c r="S3" s="104" t="s">
        <v>162</v>
      </c>
      <c r="T3" s="104" t="s">
        <v>162</v>
      </c>
      <c r="U3" s="104" t="s">
        <v>162</v>
      </c>
      <c r="V3" s="104" t="s">
        <v>162</v>
      </c>
      <c r="W3" s="104" t="s">
        <v>162</v>
      </c>
    </row>
    <row r="4" ht="11.25" hidden="1"/>
    <row r="5" ht="11.25" hidden="1"/>
    <row r="6" ht="11.25" hidden="1">
      <c r="W6" s="79" t="s">
        <v>164</v>
      </c>
    </row>
    <row r="7" spans="7:23" ht="11.25" hidden="1"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7:23" ht="11.25"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4:23" ht="25.5" customHeight="1">
      <c r="D9" s="244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Общество с ограниченной ответственностью "Энергошаля", п.Шаля по технологическому расходу электроэнергии (мощности) - потерям в электрических сетях на 2015 год в регионе: Свердловская область</v>
      </c>
      <c r="E9" s="244"/>
      <c r="F9" s="244"/>
      <c r="G9" s="24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7:23" ht="11.25"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4:25" ht="27" customHeight="1">
      <c r="D11" s="209" t="s">
        <v>8</v>
      </c>
      <c r="E11" s="204" t="s">
        <v>124</v>
      </c>
      <c r="F11" s="210" t="s">
        <v>157</v>
      </c>
      <c r="G11" s="210" t="s">
        <v>166</v>
      </c>
      <c r="H11" s="204" t="str">
        <f aca="true" t="shared" si="1" ref="H11:W11">H3&amp;" "&amp;H2&amp;" "&amp;H1</f>
        <v>План 2013 Год</v>
      </c>
      <c r="I11" s="204" t="str">
        <f t="shared" si="1"/>
        <v>Факт 2013 Год</v>
      </c>
      <c r="J11" s="204" t="str">
        <f t="shared" si="1"/>
        <v>План 2014 Год</v>
      </c>
      <c r="K11" s="204" t="str">
        <f t="shared" si="1"/>
        <v>План 2015 Январь</v>
      </c>
      <c r="L11" s="204" t="str">
        <f t="shared" si="1"/>
        <v>План 2015 Февраль</v>
      </c>
      <c r="M11" s="204" t="str">
        <f t="shared" si="1"/>
        <v>План 2015 Март</v>
      </c>
      <c r="N11" s="204" t="str">
        <f t="shared" si="1"/>
        <v>План 2015 Апрель</v>
      </c>
      <c r="O11" s="204" t="str">
        <f t="shared" si="1"/>
        <v>План 2015 Май</v>
      </c>
      <c r="P11" s="204" t="str">
        <f t="shared" si="1"/>
        <v>План 2015 Июнь</v>
      </c>
      <c r="Q11" s="204" t="str">
        <f t="shared" si="1"/>
        <v>План 2015 Июль</v>
      </c>
      <c r="R11" s="204" t="str">
        <f t="shared" si="1"/>
        <v>План 2015 Август</v>
      </c>
      <c r="S11" s="204" t="str">
        <f t="shared" si="1"/>
        <v>План 2015 Сентябрь</v>
      </c>
      <c r="T11" s="204" t="str">
        <f t="shared" si="1"/>
        <v>План 2015 Октябрь</v>
      </c>
      <c r="U11" s="204" t="str">
        <f t="shared" si="1"/>
        <v>План 2015 Ноябрь</v>
      </c>
      <c r="V11" s="204" t="str">
        <f t="shared" si="1"/>
        <v>План 2015 Декабрь</v>
      </c>
      <c r="W11" s="204" t="str">
        <f t="shared" si="1"/>
        <v>План 2015 Год</v>
      </c>
      <c r="X11" s="111"/>
      <c r="Y11" s="111"/>
    </row>
    <row r="12" spans="4:25" ht="12" customHeight="1">
      <c r="D12" s="208">
        <v>1</v>
      </c>
      <c r="E12" s="208">
        <v>2</v>
      </c>
      <c r="F12" s="208">
        <v>3</v>
      </c>
      <c r="G12" s="208">
        <v>4</v>
      </c>
      <c r="H12" s="208">
        <v>5</v>
      </c>
      <c r="I12" s="208">
        <v>6</v>
      </c>
      <c r="J12" s="208">
        <v>7</v>
      </c>
      <c r="K12" s="208">
        <v>8</v>
      </c>
      <c r="L12" s="208">
        <v>9</v>
      </c>
      <c r="M12" s="208">
        <v>10</v>
      </c>
      <c r="N12" s="208">
        <v>11</v>
      </c>
      <c r="O12" s="208">
        <v>12</v>
      </c>
      <c r="P12" s="208">
        <v>13</v>
      </c>
      <c r="Q12" s="208">
        <v>14</v>
      </c>
      <c r="R12" s="208">
        <v>15</v>
      </c>
      <c r="S12" s="208">
        <v>16</v>
      </c>
      <c r="T12" s="208">
        <v>17</v>
      </c>
      <c r="U12" s="208">
        <v>18</v>
      </c>
      <c r="V12" s="208">
        <v>19</v>
      </c>
      <c r="W12" s="208">
        <v>20</v>
      </c>
      <c r="X12" s="111"/>
      <c r="Y12" s="111"/>
    </row>
    <row r="13" spans="4:25" ht="12" customHeight="1">
      <c r="D13" s="254" t="s">
        <v>115</v>
      </c>
      <c r="E13" s="254"/>
      <c r="F13" s="130" t="s">
        <v>196</v>
      </c>
      <c r="G13" s="131" t="s">
        <v>129</v>
      </c>
      <c r="H13" s="154">
        <f aca="true" t="shared" si="2" ref="H13:W13">SUMIF($F$15:$F$16,"="&amp;$F$13,H15:H16)</f>
        <v>0</v>
      </c>
      <c r="I13" s="154">
        <f t="shared" si="2"/>
        <v>0</v>
      </c>
      <c r="J13" s="154">
        <f t="shared" si="2"/>
        <v>0</v>
      </c>
      <c r="K13" s="154">
        <f t="shared" si="2"/>
        <v>0</v>
      </c>
      <c r="L13" s="154">
        <f t="shared" si="2"/>
        <v>0</v>
      </c>
      <c r="M13" s="154">
        <f t="shared" si="2"/>
        <v>0</v>
      </c>
      <c r="N13" s="154">
        <f t="shared" si="2"/>
        <v>0</v>
      </c>
      <c r="O13" s="154">
        <f t="shared" si="2"/>
        <v>0</v>
      </c>
      <c r="P13" s="154">
        <f t="shared" si="2"/>
        <v>0</v>
      </c>
      <c r="Q13" s="154">
        <f t="shared" si="2"/>
        <v>0</v>
      </c>
      <c r="R13" s="154">
        <f t="shared" si="2"/>
        <v>0</v>
      </c>
      <c r="S13" s="154">
        <f t="shared" si="2"/>
        <v>0</v>
      </c>
      <c r="T13" s="154">
        <f t="shared" si="2"/>
        <v>0</v>
      </c>
      <c r="U13" s="154">
        <f t="shared" si="2"/>
        <v>0</v>
      </c>
      <c r="V13" s="154">
        <f t="shared" si="2"/>
        <v>0</v>
      </c>
      <c r="W13" s="154">
        <f t="shared" si="2"/>
        <v>0</v>
      </c>
      <c r="X13" s="112"/>
      <c r="Y13" s="111"/>
    </row>
    <row r="14" spans="4:25" ht="12" customHeight="1" thickBot="1">
      <c r="D14" s="255"/>
      <c r="E14" s="255"/>
      <c r="F14" s="136" t="s">
        <v>204</v>
      </c>
      <c r="G14" s="137" t="s">
        <v>207</v>
      </c>
      <c r="H14" s="155">
        <f aca="true" t="shared" si="3" ref="H14:W14">SUMIF($F$15:$F$16,"="&amp;$F$14,H15:H16)</f>
        <v>0</v>
      </c>
      <c r="I14" s="155">
        <f t="shared" si="3"/>
        <v>0</v>
      </c>
      <c r="J14" s="155">
        <f t="shared" si="3"/>
        <v>0</v>
      </c>
      <c r="K14" s="155">
        <f t="shared" si="3"/>
        <v>0</v>
      </c>
      <c r="L14" s="155">
        <f t="shared" si="3"/>
        <v>0</v>
      </c>
      <c r="M14" s="155">
        <f t="shared" si="3"/>
        <v>0</v>
      </c>
      <c r="N14" s="155">
        <f t="shared" si="3"/>
        <v>0</v>
      </c>
      <c r="O14" s="155">
        <f t="shared" si="3"/>
        <v>0</v>
      </c>
      <c r="P14" s="155">
        <f t="shared" si="3"/>
        <v>0</v>
      </c>
      <c r="Q14" s="155">
        <f t="shared" si="3"/>
        <v>0</v>
      </c>
      <c r="R14" s="155">
        <f t="shared" si="3"/>
        <v>0</v>
      </c>
      <c r="S14" s="155">
        <f t="shared" si="3"/>
        <v>0</v>
      </c>
      <c r="T14" s="155">
        <f t="shared" si="3"/>
        <v>0</v>
      </c>
      <c r="U14" s="155">
        <f t="shared" si="3"/>
        <v>0</v>
      </c>
      <c r="V14" s="155">
        <f t="shared" si="3"/>
        <v>0</v>
      </c>
      <c r="W14" s="155">
        <f t="shared" si="3"/>
        <v>0</v>
      </c>
      <c r="X14" s="112"/>
      <c r="Y14" s="111"/>
    </row>
    <row r="15" spans="4:25" s="113" customFormat="1" ht="12" hidden="1" thickTop="1">
      <c r="D15" s="132">
        <v>0</v>
      </c>
      <c r="E15" s="132"/>
      <c r="F15" s="133"/>
      <c r="G15" s="134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12"/>
      <c r="Y15" s="111"/>
    </row>
    <row r="16" spans="4:23" ht="12" thickTop="1">
      <c r="D16" s="138"/>
      <c r="E16" s="139" t="s">
        <v>218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1"/>
    </row>
  </sheetData>
  <sheetProtection password="FA9C" sheet="1" objects="1" scenarios="1" formatColumns="0" formatRows="0"/>
  <mergeCells count="2">
    <mergeCell ref="D13:E14"/>
    <mergeCell ref="D9:G9"/>
  </mergeCells>
  <printOptions/>
  <pageMargins left="0.75" right="0.75" top="1" bottom="1" header="0.5" footer="0.5"/>
  <pageSetup horizontalDpi="600" verticalDpi="600" orientation="landscape" paperSize="9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">
    <tabColor indexed="31"/>
    <pageSetUpPr fitToPage="1"/>
  </sheetPr>
  <dimension ref="C6:D19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2" hidden="1" customWidth="1"/>
    <col min="3" max="3" width="3.7109375" style="12" customWidth="1"/>
    <col min="4" max="4" width="94.8515625" style="12" customWidth="1"/>
    <col min="5" max="16384" width="9.140625" style="12" customWidth="1"/>
  </cols>
  <sheetData>
    <row r="1" ht="11.25" hidden="1"/>
    <row r="2" ht="11.25" hidden="1"/>
    <row r="3" ht="11.25" hidden="1"/>
    <row r="4" ht="11.25" hidden="1"/>
    <row r="5" ht="11.25" hidden="1"/>
    <row r="6" spans="3:4" ht="11.25">
      <c r="C6" s="13"/>
      <c r="D6" s="13"/>
    </row>
    <row r="7" spans="3:4" ht="19.5" customHeight="1">
      <c r="C7" s="13"/>
      <c r="D7" s="8" t="s">
        <v>95</v>
      </c>
    </row>
    <row r="8" spans="3:4" ht="11.25">
      <c r="C8" s="13"/>
      <c r="D8" s="13"/>
    </row>
    <row r="9" spans="3:4" ht="19.5" customHeight="1">
      <c r="C9" s="13"/>
      <c r="D9" s="14"/>
    </row>
    <row r="10" spans="3:4" ht="19.5" customHeight="1">
      <c r="C10" s="13"/>
      <c r="D10" s="14"/>
    </row>
    <row r="11" spans="3:4" ht="19.5" customHeight="1">
      <c r="C11" s="13"/>
      <c r="D11" s="14"/>
    </row>
    <row r="12" spans="3:4" ht="19.5" customHeight="1">
      <c r="C12" s="13"/>
      <c r="D12" s="14"/>
    </row>
    <row r="13" spans="3:4" ht="19.5" customHeight="1">
      <c r="C13" s="13"/>
      <c r="D13" s="14"/>
    </row>
    <row r="14" spans="3:4" ht="19.5" customHeight="1">
      <c r="C14" s="13"/>
      <c r="D14" s="14"/>
    </row>
    <row r="15" spans="3:4" ht="19.5" customHeight="1">
      <c r="C15" s="13"/>
      <c r="D15" s="14"/>
    </row>
    <row r="16" spans="3:4" ht="19.5" customHeight="1">
      <c r="C16" s="13"/>
      <c r="D16" s="14"/>
    </row>
    <row r="17" spans="3:4" ht="19.5" customHeight="1">
      <c r="C17" s="13"/>
      <c r="D17" s="14"/>
    </row>
    <row r="18" spans="3:4" ht="19.5" customHeight="1">
      <c r="C18" s="13"/>
      <c r="D18" s="14"/>
    </row>
    <row r="19" spans="3:4" ht="11.25">
      <c r="C19" s="13"/>
      <c r="D19" s="13"/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Предложения сетевой компании по технологическому расходу электроэнергии (мощности) - потерям в электрических сетях на 2015 год</dc:title>
  <dc:subject>Предложения сетевой компании по технологическому расходу электроэнергии (мощности) - потерям в электрических сетях на 2015 год</dc:subject>
  <dc:creator>--</dc:creator>
  <cp:keywords/>
  <dc:description/>
  <cp:lastModifiedBy>User</cp:lastModifiedBy>
  <cp:lastPrinted>2014-03-31T09:47:36Z</cp:lastPrinted>
  <dcterms:created xsi:type="dcterms:W3CDTF">2004-05-21T07:18:45Z</dcterms:created>
  <dcterms:modified xsi:type="dcterms:W3CDTF">2015-02-26T03:47:59Z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FORM3.1.2015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